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ap strat" sheetId="1" r:id="rId1"/>
    <sheet name="resources" sheetId="2" r:id="rId2"/>
    <sheet name="Checksheet" sheetId="3" r:id="rId3"/>
  </sheets>
  <definedNames>
    <definedName name="_xlnm.Print_Area" localSheetId="0">'cap strat'!$A$1:$H$377</definedName>
    <definedName name="_xlnm.Print_Area" localSheetId="2">'Checksheet'!#REF!</definedName>
    <definedName name="_xlnm.Print_Area" localSheetId="1">'resources'!$A$1:$H$111</definedName>
    <definedName name="_xlnm.Print_Titles" localSheetId="0">'cap strat'!$3:$6</definedName>
    <definedName name="_xlnm.Print_Titles" localSheetId="1">'resources'!$3:$6</definedName>
  </definedNames>
  <calcPr fullCalcOnLoad="1"/>
</workbook>
</file>

<file path=xl/comments3.xml><?xml version="1.0" encoding="utf-8"?>
<comments xmlns="http://schemas.openxmlformats.org/spreadsheetml/2006/main">
  <authors>
    <author>City of Salford</author>
  </authors>
  <commentList>
    <comment ref="C5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
</t>
        </r>
      </text>
    </comment>
    <comment ref="C6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C6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C6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04/05 office moves budget unallocated at end of year, reduces carry forward of office 
moves spend
</t>
        </r>
      </text>
    </comment>
    <comment ref="C6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B101" authorId="0">
      <text>
        <r>
          <rPr>
            <sz val="8"/>
            <rFont val="Tahoma"/>
            <family val="0"/>
          </rPr>
          <t xml:space="preserve">Loan to the Higher Broughton Partnership
£0.466m capital receipts of unsupported borrowing if no receipts available
</t>
        </r>
      </text>
    </comment>
    <comment ref="C14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  <comment ref="C1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</t>
        </r>
      </text>
    </comment>
    <comment ref="C15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05/06 as part of 04/05 monitoring not at outturn</t>
        </r>
      </text>
    </comment>
  </commentList>
</comments>
</file>

<file path=xl/sharedStrings.xml><?xml version="1.0" encoding="utf-8"?>
<sst xmlns="http://schemas.openxmlformats.org/spreadsheetml/2006/main" count="796" uniqueCount="328">
  <si>
    <t>2007/08</t>
  </si>
  <si>
    <t>2008/09</t>
  </si>
  <si>
    <t>2009/10</t>
  </si>
  <si>
    <t>Contract</t>
  </si>
  <si>
    <t>Expenditure</t>
  </si>
  <si>
    <t>Internal order</t>
  </si>
  <si>
    <t>Estimate</t>
  </si>
  <si>
    <t>Unsupported Borrowing</t>
  </si>
  <si>
    <t>RCCO</t>
  </si>
  <si>
    <t>Resources</t>
  </si>
  <si>
    <t xml:space="preserve"> up to 2004/05</t>
  </si>
  <si>
    <t>£m</t>
  </si>
  <si>
    <t>Start</t>
  </si>
  <si>
    <t>Finish</t>
  </si>
  <si>
    <t>HOUSING</t>
  </si>
  <si>
    <t xml:space="preserve">Private Sector Housing </t>
  </si>
  <si>
    <t>Commitments</t>
  </si>
  <si>
    <t>HMRF Programme</t>
  </si>
  <si>
    <t>Scheme Update</t>
  </si>
  <si>
    <t/>
  </si>
  <si>
    <t>Private Rented Sector</t>
  </si>
  <si>
    <t>Delivery</t>
  </si>
  <si>
    <t>Overprog from 2005/06</t>
  </si>
  <si>
    <t>Outer Area/Non HMRF</t>
  </si>
  <si>
    <t>Proposals</t>
  </si>
  <si>
    <t>Vulnerable Private Residents-support services</t>
  </si>
  <si>
    <t>Private Sector-Stock Condition Survey</t>
  </si>
  <si>
    <t>STEP</t>
  </si>
  <si>
    <t>Market Demand/Needs study</t>
  </si>
  <si>
    <t xml:space="preserve">Seedley/Langworthy </t>
  </si>
  <si>
    <t>Seedley/Langworthy Block Impts</t>
  </si>
  <si>
    <t>L/worthy Rd Shops ph. 2</t>
  </si>
  <si>
    <t>Service yards ph 1</t>
  </si>
  <si>
    <t>Service yards ph 2</t>
  </si>
  <si>
    <t>Liverpool St shops-facelift</t>
  </si>
  <si>
    <t>Seedley/Langworthy Sustaining N'hoods</t>
  </si>
  <si>
    <t>Alleygating</t>
  </si>
  <si>
    <t>Keswick Gr./Osborne st garden</t>
  </si>
  <si>
    <t>Seedley/Langw'y In Bloom</t>
  </si>
  <si>
    <t>Defensible space</t>
  </si>
  <si>
    <t>Footpath Refurbs</t>
  </si>
  <si>
    <t>Seedley/Langworthy SSA</t>
  </si>
  <si>
    <t>Seedley South commercial acq.</t>
  </si>
  <si>
    <t>178-188 Langworthy Rd acq</t>
  </si>
  <si>
    <t>Seedley/Langworthy Site  Investigations</t>
  </si>
  <si>
    <t>Claremont</t>
  </si>
  <si>
    <t>Environmental</t>
  </si>
  <si>
    <t>Weaste</t>
  </si>
  <si>
    <t>Block Improvements</t>
  </si>
  <si>
    <t>Area Action Plan</t>
  </si>
  <si>
    <t>Ordsall</t>
  </si>
  <si>
    <t>Site Investigation</t>
  </si>
  <si>
    <t>Enterprise Park</t>
  </si>
  <si>
    <t>Chapel St</t>
  </si>
  <si>
    <t>Higher Broughton</t>
  </si>
  <si>
    <t>Gt Cheetham St shops -block improvement</t>
  </si>
  <si>
    <t>Gap funding for enhanced foundations</t>
  </si>
  <si>
    <t xml:space="preserve"> Broughton  Renewal Area</t>
  </si>
  <si>
    <t>Home Improvements</t>
  </si>
  <si>
    <t>Shop Improvements</t>
  </si>
  <si>
    <t>Lower Broughton</t>
  </si>
  <si>
    <t>Kersal/Charlestown</t>
  </si>
  <si>
    <t>New   Financial Tools Pilot</t>
  </si>
  <si>
    <t>Community Housing-</t>
  </si>
  <si>
    <t>Extra Care Project</t>
  </si>
  <si>
    <t>Retirement Village</t>
  </si>
  <si>
    <t>Replacement for Belmont</t>
  </si>
  <si>
    <t>SASH-relocate/improve</t>
  </si>
  <si>
    <t>Salvation Army Hostel-relocation</t>
  </si>
  <si>
    <t>Teenage Parents Project</t>
  </si>
  <si>
    <t>Development of appropriate Supported</t>
  </si>
  <si>
    <t>Private Sector - Total</t>
  </si>
  <si>
    <t>Public Sector</t>
  </si>
  <si>
    <t>Decent Homes Work</t>
  </si>
  <si>
    <t>DFGs</t>
  </si>
  <si>
    <t>Insulation</t>
  </si>
  <si>
    <t>Environmentals</t>
  </si>
  <si>
    <t>High Rise Structural</t>
  </si>
  <si>
    <t>Other</t>
  </si>
  <si>
    <t>Small scale stock options/RTB buyback</t>
  </si>
  <si>
    <t>Burglary Reduction</t>
  </si>
  <si>
    <t>Satellite</t>
  </si>
  <si>
    <t>CCTV</t>
  </si>
  <si>
    <t>Abseil Surveys-High Rise</t>
  </si>
  <si>
    <t>Lifts  (Newbank/Riverbank)</t>
  </si>
  <si>
    <t>Security (fob upgrade ph 1)</t>
  </si>
  <si>
    <t>Emergency Lighting</t>
  </si>
  <si>
    <t>Central Heating (Eccles/Irlam low rise)</t>
  </si>
  <si>
    <t>Roofing (Wyndham Avenue)</t>
  </si>
  <si>
    <t>General Refurb  (Scotch Corner)</t>
  </si>
  <si>
    <t>Prior to Paint (Broomedge sheltered)</t>
  </si>
  <si>
    <t>Balcony resurfacing  (The Green)</t>
  </si>
  <si>
    <t>Community Housing</t>
  </si>
  <si>
    <t xml:space="preserve"> Public Sector - Total</t>
  </si>
  <si>
    <t>CHILDREN'S SERVICES</t>
  </si>
  <si>
    <t>Devolved Formual Capital</t>
  </si>
  <si>
    <t>NDS Condition/Modernisation</t>
  </si>
  <si>
    <t>PFI 2</t>
  </si>
  <si>
    <t>Primary Review phase 1</t>
  </si>
  <si>
    <t>Schools Access Initiative</t>
  </si>
  <si>
    <t>Surplus Place Removal Radclyffe/St Clements</t>
  </si>
  <si>
    <t>Hope High (Academy/BSF)</t>
  </si>
  <si>
    <t>The Albion</t>
  </si>
  <si>
    <t>Beacon Resource Centre</t>
  </si>
  <si>
    <t>Wentworth High School</t>
  </si>
  <si>
    <t>Primary Review phase 2 - 5 schools</t>
  </si>
  <si>
    <t>Primary Review phase 2 -seedley/langworthy/weaste</t>
  </si>
  <si>
    <t>Primary Review phase 2 -ex lowry high</t>
  </si>
  <si>
    <t>The Albion - Playing Fields</t>
  </si>
  <si>
    <t>CHILDREN'S SERVICES - TOTAL</t>
  </si>
  <si>
    <t>HIGHWAYS</t>
  </si>
  <si>
    <t>Cadishead Way Stage 1 and  2</t>
  </si>
  <si>
    <t>Bridge Assessment &amp; Strengthening</t>
  </si>
  <si>
    <t>Cycling Facilities</t>
  </si>
  <si>
    <t>Local Safety Schemes</t>
  </si>
  <si>
    <t>Other Minor Works</t>
  </si>
  <si>
    <t>Public Transport Schemes</t>
  </si>
  <si>
    <t>Highway structural maintenance</t>
  </si>
  <si>
    <t>HIGHWAYS - TOTAL</t>
  </si>
  <si>
    <t>ENVIRONMENTAL SERVICES</t>
  </si>
  <si>
    <t>Recycling Receptacles</t>
  </si>
  <si>
    <t>Buille Hill Park Restoration</t>
  </si>
  <si>
    <t>Recycling Bring Sites</t>
  </si>
  <si>
    <t>Crematoria - Emissions</t>
  </si>
  <si>
    <t>Contaminated Land</t>
  </si>
  <si>
    <t>Parks Infrastructure Improvements</t>
  </si>
  <si>
    <t>Cemetery Infrastructure</t>
  </si>
  <si>
    <t>Air Quality Laboratory</t>
  </si>
  <si>
    <t>Linear Walkways</t>
  </si>
  <si>
    <t>ENVIRONMENTAL SERVICES -TOTAL</t>
  </si>
  <si>
    <t>Day Services Modernisation</t>
  </si>
  <si>
    <t>Homes to Trust</t>
  </si>
  <si>
    <t>Information for Social Care</t>
  </si>
  <si>
    <t>Social services crompton house refurbishment</t>
  </si>
  <si>
    <t>Fit City Worsley</t>
  </si>
  <si>
    <t>Cultural Services</t>
  </si>
  <si>
    <t>Museum Collections in the Community</t>
  </si>
  <si>
    <t>Replacement  Talis Management system server</t>
  </si>
  <si>
    <t>Conserving and Developing Ordsall Hall</t>
  </si>
  <si>
    <t>Salford Museum and Art  Gallery - redevelopment</t>
  </si>
  <si>
    <t>Ordsall Hall</t>
  </si>
  <si>
    <t>Princes Park</t>
  </si>
  <si>
    <t>Salford Community Leisure</t>
  </si>
  <si>
    <t>Leisure CCTV</t>
  </si>
  <si>
    <t>DDA extra work to Leisure facilities</t>
  </si>
  <si>
    <t>Ordsall Fitness Suite</t>
  </si>
  <si>
    <t>Salford Sports Village Phase ii</t>
  </si>
  <si>
    <t>Fit City Ordsall and Clarendon replacement Astroturf</t>
  </si>
  <si>
    <t>Fit City Ordsall and Clarendon decommissioning Astroturf</t>
  </si>
  <si>
    <t>Cleavley Athletic Track</t>
  </si>
  <si>
    <t>Sports Village</t>
  </si>
  <si>
    <t>CHIEF EXECUTIVE</t>
  </si>
  <si>
    <t>Salford Innovation Park</t>
  </si>
  <si>
    <t>Gateway</t>
  </si>
  <si>
    <t>Highway and Community Safety</t>
  </si>
  <si>
    <t>CHIEF EXECUTIVE - TOTAL</t>
  </si>
  <si>
    <t>PLANNING SERVICES</t>
  </si>
  <si>
    <t>Manchester Bolton Bury Canal phase 1</t>
  </si>
  <si>
    <t>Detroit Bridge</t>
  </si>
  <si>
    <t>City Academy Access Road</t>
  </si>
  <si>
    <t>Investment in the Highways</t>
  </si>
  <si>
    <t>Advance Fees</t>
  </si>
  <si>
    <t>Disposal Costs</t>
  </si>
  <si>
    <t>Higher Broughton Community Hub **</t>
  </si>
  <si>
    <t>Planning</t>
  </si>
  <si>
    <t>Building Maintenance</t>
  </si>
  <si>
    <t>Chapel St Pedestrian priority scheme</t>
  </si>
  <si>
    <t>City centre/Chapel St Regeneration</t>
  </si>
  <si>
    <t>Conservation and Heritage</t>
  </si>
  <si>
    <t xml:space="preserve">Disabled Access Improvements </t>
  </si>
  <si>
    <t>Investment Estate Investment</t>
  </si>
  <si>
    <t>Lower Broughton Regeneration</t>
  </si>
  <si>
    <t>Ordsall Regeneration</t>
  </si>
  <si>
    <t>Central Salford URC</t>
  </si>
  <si>
    <t>Liverpool Road Eccles</t>
  </si>
  <si>
    <t>Mossland Visioning</t>
  </si>
  <si>
    <t>Remediation - Worsley Delph</t>
  </si>
  <si>
    <t>Newlands (LIVIA)</t>
  </si>
  <si>
    <t>Lower Irwell Flood Mitigation</t>
  </si>
  <si>
    <t>Old Warke Dam</t>
  </si>
  <si>
    <t>Croal Irwell  Regional Park</t>
  </si>
  <si>
    <t>Streetscape scenes</t>
  </si>
  <si>
    <t>Manchester Bolton Bury Canal phase 2</t>
  </si>
  <si>
    <t>Employment Land Study</t>
  </si>
  <si>
    <t>PLANNING SERVICES - TOTAL</t>
  </si>
  <si>
    <t>CORPORATE SERVICES</t>
  </si>
  <si>
    <t>Office Refurbishments</t>
  </si>
  <si>
    <t>Spot Purchases</t>
  </si>
  <si>
    <t>Capitalisation of Revenue</t>
  </si>
  <si>
    <t>Corporate ICT infrastructure</t>
  </si>
  <si>
    <t>IEG &amp; Priority Service Outcomes</t>
  </si>
  <si>
    <t>ICT in support of Think Themes</t>
  </si>
  <si>
    <t>Refurbishment of Council Chamber</t>
  </si>
  <si>
    <t>CORPORATE SERVICES - TOTAL</t>
  </si>
  <si>
    <t>TOTAL</t>
  </si>
  <si>
    <t>** Assumed funding from capital receipts if they are unavailable will be unsupported borrowing</t>
  </si>
  <si>
    <t>COMMUNITY HEALTH AND SOCIAL CARE - TOTAL</t>
  </si>
  <si>
    <t>2006/07</t>
  </si>
  <si>
    <t xml:space="preserve">DFG-private sector  </t>
  </si>
  <si>
    <t xml:space="preserve">DFG-repairs with dfg  </t>
  </si>
  <si>
    <t>Capitalised salaries</t>
  </si>
  <si>
    <t xml:space="preserve">RBI       </t>
  </si>
  <si>
    <t xml:space="preserve">HIA </t>
  </si>
  <si>
    <t xml:space="preserve">Handyperson  </t>
  </si>
  <si>
    <t xml:space="preserve">Enforcement  </t>
  </si>
  <si>
    <t xml:space="preserve">Landlord Accreditation </t>
  </si>
  <si>
    <t xml:space="preserve">Energy efficiency  </t>
  </si>
  <si>
    <t>Slippage from 2005/06</t>
  </si>
  <si>
    <t>COMMUNITY HEALTH AND SOCIAL CARE</t>
  </si>
  <si>
    <t>NHS Lift enabling works - Walkden</t>
  </si>
  <si>
    <t>Enterprise XP - New Laptops</t>
  </si>
  <si>
    <t>Enterprise XP - New Thick Client</t>
  </si>
  <si>
    <t>Enterprise XP - Server H/W</t>
  </si>
  <si>
    <t>Enterprise XP - Citrix H/W</t>
  </si>
  <si>
    <t>Education proposals funded by education disposals</t>
  </si>
  <si>
    <t>Upgrading IT training rooms</t>
  </si>
  <si>
    <t>LIFT projects 3 sites</t>
  </si>
  <si>
    <t>Eccles multi-storey car park</t>
  </si>
  <si>
    <t>Swinton Multi-storey</t>
  </si>
  <si>
    <t>Upfront unitary charge</t>
  </si>
  <si>
    <t>Children's Centres</t>
  </si>
  <si>
    <t>2005/06</t>
  </si>
  <si>
    <t>Others</t>
  </si>
  <si>
    <t>Manchester/Salford Inner Relief Road</t>
  </si>
  <si>
    <t>Overprogramming</t>
  </si>
  <si>
    <t>others</t>
  </si>
  <si>
    <t>Chapel st</t>
  </si>
  <si>
    <t xml:space="preserve">NDC </t>
  </si>
  <si>
    <t>Central salford</t>
  </si>
  <si>
    <t xml:space="preserve">Supported Borrowing </t>
  </si>
  <si>
    <t>Grant</t>
  </si>
  <si>
    <t>Capital Receipts</t>
  </si>
  <si>
    <t>CAPITAL PROGRAMME 2005/06 TO 2009/10</t>
  </si>
  <si>
    <t>2005/06 **</t>
  </si>
  <si>
    <t>Programme Summary</t>
  </si>
  <si>
    <t xml:space="preserve">Private Sector </t>
  </si>
  <si>
    <t xml:space="preserve">Public Sector </t>
  </si>
  <si>
    <t xml:space="preserve">Children's services </t>
  </si>
  <si>
    <t xml:space="preserve">Highways </t>
  </si>
  <si>
    <t xml:space="preserve">Environmental services </t>
  </si>
  <si>
    <t>Community,Health and Social Care</t>
  </si>
  <si>
    <t xml:space="preserve">Chief executive </t>
  </si>
  <si>
    <t xml:space="preserve">Planning services </t>
  </si>
  <si>
    <t xml:space="preserve">Corporate services </t>
  </si>
  <si>
    <t>Resource Summary</t>
  </si>
  <si>
    <t>Supported Borrowing</t>
  </si>
  <si>
    <t>Captial Receipts</t>
  </si>
  <si>
    <t>Grants</t>
  </si>
  <si>
    <t>from CIS AMP</t>
  </si>
  <si>
    <t>from resources</t>
  </si>
  <si>
    <t>Total</t>
  </si>
  <si>
    <t>Resource adjustment</t>
  </si>
  <si>
    <t>Supported borrowing</t>
  </si>
  <si>
    <t>Capital receipts</t>
  </si>
  <si>
    <t>PE/NOF</t>
  </si>
  <si>
    <t>Citywide investment</t>
  </si>
  <si>
    <t>Libraries</t>
  </si>
  <si>
    <t>The Limes - Fire Safety</t>
  </si>
  <si>
    <t>White Meadows - Fire Safety</t>
  </si>
  <si>
    <t>Day Services Modernisation Unallocated</t>
  </si>
  <si>
    <t>The Limes - Bathroom/laundry/anc space impr</t>
  </si>
  <si>
    <t>Modernising Intermediate Care</t>
  </si>
  <si>
    <t>Alexandra House - Bathroom  &amp; Toilets</t>
  </si>
  <si>
    <t>Craig Hall Re-roofing</t>
  </si>
  <si>
    <t>Waterside - Replacement boiler</t>
  </si>
  <si>
    <t>Crompton House - remodelling of garage</t>
  </si>
  <si>
    <t>Brierley CC - Demolition stables/gym</t>
  </si>
  <si>
    <t>Wardley CC - Car park/paved areas resurface</t>
  </si>
  <si>
    <t>Wardley CC - Replacement boiler</t>
  </si>
  <si>
    <t>Boothstown CC - Replacement boiler</t>
  </si>
  <si>
    <t>Improving Information Management 2004/2005</t>
  </si>
  <si>
    <t>Improving Information Management 2005/2006</t>
  </si>
  <si>
    <t>Mental Health - S C E (2004/2005)</t>
  </si>
  <si>
    <t>Boothstown / Worsley C C Refurb - Retention</t>
  </si>
  <si>
    <t>Wardley Community Centre - Retention</t>
  </si>
  <si>
    <t>Womens Centre</t>
  </si>
  <si>
    <t>Alterations to Properties - Foster Carers</t>
  </si>
  <si>
    <t>Integrated Children's Services 2004/5</t>
  </si>
  <si>
    <t>Integrated Children's Services 2005/6</t>
  </si>
  <si>
    <t>Humphrey Booth L B - Booth's Charity Funded</t>
  </si>
  <si>
    <t>Humphrey Booth Ordsall - Booth's Charity Funded</t>
  </si>
  <si>
    <t>STASH Day Centre</t>
  </si>
  <si>
    <t>Sutherland House Refurbishment</t>
  </si>
  <si>
    <t>Manchester Bolton Bury Canal</t>
  </si>
  <si>
    <t>Purchase of Hulme St Nursery</t>
  </si>
  <si>
    <t>Eccles Town Centre Slipped from 04/05</t>
  </si>
  <si>
    <t>Red City Developments</t>
  </si>
  <si>
    <t>NHS LIFT - Walkden</t>
  </si>
  <si>
    <t>Ordsall Neighbourhood office</t>
  </si>
  <si>
    <t>LIVIA Community Engagement Programme</t>
  </si>
  <si>
    <t>Frederick Road/Camp Street</t>
  </si>
  <si>
    <t>Langworthy Area - Traffic Calming Scheme</t>
  </si>
  <si>
    <t>emerson house dev servs</t>
  </si>
  <si>
    <t>Former Police Station, Stanwell Road **</t>
  </si>
  <si>
    <t>Demolition Newcroft High School</t>
  </si>
  <si>
    <t>LIVIA</t>
  </si>
  <si>
    <t>NWDA Tatton Park</t>
  </si>
  <si>
    <t xml:space="preserve">Oakwood Section 106 </t>
  </si>
  <si>
    <t>Eccles Town hall auditorium</t>
  </si>
  <si>
    <t>Countryside Programme</t>
  </si>
  <si>
    <t>Barton SES</t>
  </si>
  <si>
    <t>conserving and developing Ordsall Hall</t>
  </si>
  <si>
    <t>SRB</t>
  </si>
  <si>
    <t>Corporate Office Moves Plan</t>
  </si>
  <si>
    <t>Auditorium Turnpike House</t>
  </si>
  <si>
    <t>Civic Centre Reception Refurbishment</t>
  </si>
  <si>
    <t>Call Centre Relocation- building works</t>
  </si>
  <si>
    <t>Quays Maintenance Office Move</t>
  </si>
  <si>
    <t>Footpath works</t>
  </si>
  <si>
    <t>relocation Tourist Inofrmation Centre</t>
  </si>
  <si>
    <t>Minor Works Fund</t>
  </si>
  <si>
    <t>Mini Bus</t>
  </si>
  <si>
    <t>Swinton civic centre improvements</t>
  </si>
  <si>
    <t>ACG minor works</t>
  </si>
  <si>
    <t>ICT in schools</t>
  </si>
  <si>
    <t>Specialist colleges</t>
  </si>
  <si>
    <t>adult education grant</t>
  </si>
  <si>
    <t>Charlestown primary</t>
  </si>
  <si>
    <t>Schools Travel Plans</t>
  </si>
  <si>
    <t>VA minor works</t>
  </si>
  <si>
    <t>Waste performance grant</t>
  </si>
  <si>
    <t>Robin hood sidings</t>
  </si>
  <si>
    <t>wheeled bins</t>
  </si>
  <si>
    <t>St Marys Park playground</t>
  </si>
  <si>
    <t>Beechfarm playing fields drainage</t>
  </si>
  <si>
    <t>Coral Irwell Access</t>
  </si>
  <si>
    <t>Sharp Street</t>
  </si>
  <si>
    <t>Capital Programme 2005/06 to 2009/10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</si>
</sst>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#,##0.0"/>
    <numFmt numFmtId="170" formatCode="#,##0.000"/>
    <numFmt numFmtId="171" formatCode="#,##0.000\ ;[Red]\(#,##0.000\)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2" xfId="0" applyNumberFormat="1" applyFont="1" applyBorder="1" applyAlignment="1" quotePrefix="1">
      <alignment horizontal="center"/>
    </xf>
    <xf numFmtId="164" fontId="1" fillId="2" borderId="3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Border="1" applyAlignment="1">
      <alignment/>
    </xf>
    <xf numFmtId="164" fontId="0" fillId="0" borderId="2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Border="1" applyAlignment="1">
      <alignment/>
    </xf>
    <xf numFmtId="164" fontId="2" fillId="0" borderId="1" xfId="0" applyNumberFormat="1" applyFont="1" applyBorder="1" applyAlignment="1" quotePrefix="1">
      <alignment/>
    </xf>
    <xf numFmtId="164" fontId="0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lef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49" fontId="0" fillId="5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 quotePrefix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" fillId="0" borderId="1" xfId="15" applyNumberFormat="1" applyFont="1" applyBorder="1" applyAlignment="1" quotePrefix="1">
      <alignment/>
    </xf>
    <xf numFmtId="164" fontId="2" fillId="0" borderId="2" xfId="15" applyNumberFormat="1" applyFont="1" applyBorder="1" applyAlignment="1" quotePrefix="1">
      <alignment horizontal="center"/>
    </xf>
    <xf numFmtId="164" fontId="2" fillId="6" borderId="9" xfId="15" applyNumberFormat="1" applyFont="1" applyFill="1" applyBorder="1" applyAlignment="1">
      <alignment horizontal="centerContinuous"/>
    </xf>
    <xf numFmtId="164" fontId="2" fillId="6" borderId="10" xfId="15" applyNumberFormat="1" applyFont="1" applyFill="1" applyBorder="1" applyAlignment="1">
      <alignment horizontal="centerContinuous"/>
    </xf>
    <xf numFmtId="164" fontId="1" fillId="0" borderId="4" xfId="15" applyNumberFormat="1" applyFont="1" applyBorder="1" applyAlignment="1">
      <alignment/>
    </xf>
    <xf numFmtId="164" fontId="2" fillId="0" borderId="4" xfId="15" applyNumberFormat="1" applyFont="1" applyBorder="1" applyAlignment="1">
      <alignment horizontal="center"/>
    </xf>
    <xf numFmtId="164" fontId="2" fillId="6" borderId="3" xfId="15" applyNumberFormat="1" applyFont="1" applyFill="1" applyBorder="1" applyAlignment="1">
      <alignment horizontal="centerContinuous"/>
    </xf>
    <xf numFmtId="164" fontId="2" fillId="6" borderId="0" xfId="15" applyNumberFormat="1" applyFont="1" applyFill="1" applyBorder="1" applyAlignment="1">
      <alignment horizontal="centerContinuous"/>
    </xf>
    <xf numFmtId="164" fontId="2" fillId="0" borderId="4" xfId="15" applyNumberFormat="1" applyFont="1" applyBorder="1" applyAlignment="1">
      <alignment horizontal="center" wrapText="1"/>
    </xf>
    <xf numFmtId="164" fontId="2" fillId="2" borderId="4" xfId="15" applyNumberFormat="1" applyFont="1" applyFill="1" applyBorder="1" applyAlignment="1">
      <alignment horizontal="center"/>
    </xf>
    <xf numFmtId="164" fontId="2" fillId="6" borderId="3" xfId="15" applyNumberFormat="1" applyFont="1" applyFill="1" applyBorder="1" applyAlignment="1">
      <alignment horizontal="center"/>
    </xf>
    <xf numFmtId="164" fontId="2" fillId="6" borderId="0" xfId="15" applyNumberFormat="1" applyFont="1" applyFill="1" applyBorder="1" applyAlignment="1">
      <alignment horizontal="center"/>
    </xf>
    <xf numFmtId="164" fontId="2" fillId="2" borderId="6" xfId="15" applyNumberFormat="1" applyFont="1" applyFill="1" applyBorder="1" applyAlignment="1">
      <alignment horizontal="center"/>
    </xf>
    <xf numFmtId="164" fontId="2" fillId="6" borderId="5" xfId="15" applyNumberFormat="1" applyFont="1" applyFill="1" applyBorder="1" applyAlignment="1">
      <alignment horizontal="center"/>
    </xf>
    <xf numFmtId="164" fontId="2" fillId="6" borderId="8" xfId="15" applyNumberFormat="1" applyFont="1" applyFill="1" applyBorder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0" fillId="0" borderId="4" xfId="15" applyNumberFormat="1" applyFill="1" applyBorder="1" applyAlignment="1">
      <alignment/>
    </xf>
    <xf numFmtId="164" fontId="0" fillId="0" borderId="4" xfId="15" applyNumberFormat="1" applyFill="1" applyBorder="1" applyAlignment="1" quotePrefix="1">
      <alignment/>
    </xf>
    <xf numFmtId="164" fontId="0" fillId="0" borderId="4" xfId="15" applyNumberFormat="1" applyBorder="1" applyAlignment="1" quotePrefix="1">
      <alignment/>
    </xf>
    <xf numFmtId="164" fontId="3" fillId="0" borderId="6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2"/>
  <sheetViews>
    <sheetView tabSelected="1" zoomScale="75" zoomScaleNormal="75" workbookViewId="0" topLeftCell="A1">
      <pane xSplit="1" ySplit="6" topLeftCell="B36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" sqref="B7"/>
    </sheetView>
  </sheetViews>
  <sheetFormatPr defaultColWidth="9.140625" defaultRowHeight="12.75"/>
  <cols>
    <col min="1" max="1" width="49.28125" style="0" customWidth="1"/>
    <col min="2" max="2" width="11.57421875" style="98" customWidth="1"/>
    <col min="3" max="3" width="10.8515625" style="98" bestFit="1" customWidth="1"/>
    <col min="4" max="4" width="9.8515625" style="98" hidden="1" customWidth="1"/>
    <col min="5" max="5" width="11.00390625" style="98" hidden="1" customWidth="1"/>
    <col min="6" max="6" width="10.7109375" style="98" customWidth="1"/>
    <col min="7" max="7" width="10.00390625" style="98" bestFit="1" customWidth="1"/>
    <col min="8" max="8" width="10.28125" style="98" bestFit="1" customWidth="1"/>
  </cols>
  <sheetData>
    <row r="1" ht="15.75">
      <c r="A1" s="99" t="s">
        <v>327</v>
      </c>
    </row>
    <row r="2" ht="13.5" thickBot="1"/>
    <row r="3" spans="1:8" ht="16.5" thickBot="1">
      <c r="A3" s="1"/>
      <c r="B3" s="74" t="s">
        <v>221</v>
      </c>
      <c r="C3" s="75" t="s">
        <v>197</v>
      </c>
      <c r="D3" s="76"/>
      <c r="E3" s="77"/>
      <c r="F3" s="75" t="s">
        <v>0</v>
      </c>
      <c r="G3" s="75" t="s">
        <v>1</v>
      </c>
      <c r="H3" s="75" t="s">
        <v>2</v>
      </c>
    </row>
    <row r="4" spans="1:8" ht="15.75">
      <c r="A4" s="5"/>
      <c r="B4" s="78"/>
      <c r="C4" s="79"/>
      <c r="D4" s="80" t="s">
        <v>3</v>
      </c>
      <c r="E4" s="81"/>
      <c r="F4" s="79"/>
      <c r="G4" s="79"/>
      <c r="H4" s="79"/>
    </row>
    <row r="5" spans="1:8" ht="15.75">
      <c r="A5" s="5"/>
      <c r="B5" s="82" t="s">
        <v>6</v>
      </c>
      <c r="C5" s="83" t="s">
        <v>6</v>
      </c>
      <c r="D5" s="84"/>
      <c r="E5" s="85"/>
      <c r="F5" s="83" t="s">
        <v>6</v>
      </c>
      <c r="G5" s="83" t="s">
        <v>6</v>
      </c>
      <c r="H5" s="83" t="s">
        <v>6</v>
      </c>
    </row>
    <row r="6" spans="1:8" ht="16.5" thickBot="1">
      <c r="A6" s="10"/>
      <c r="B6" s="86" t="s">
        <v>11</v>
      </c>
      <c r="C6" s="86" t="s">
        <v>11</v>
      </c>
      <c r="D6" s="87" t="s">
        <v>12</v>
      </c>
      <c r="E6" s="88" t="s">
        <v>13</v>
      </c>
      <c r="F6" s="86" t="s">
        <v>11</v>
      </c>
      <c r="G6" s="86" t="s">
        <v>11</v>
      </c>
      <c r="H6" s="86" t="s">
        <v>11</v>
      </c>
    </row>
    <row r="7" spans="1:8" ht="12.75">
      <c r="A7" s="13" t="s">
        <v>14</v>
      </c>
      <c r="B7" s="89"/>
      <c r="C7" s="89"/>
      <c r="D7" s="89"/>
      <c r="E7" s="89"/>
      <c r="F7" s="89"/>
      <c r="G7" s="89"/>
      <c r="H7" s="89"/>
    </row>
    <row r="8" spans="1:8" ht="12.75">
      <c r="A8" s="16" t="s">
        <v>15</v>
      </c>
      <c r="B8" s="90"/>
      <c r="C8" s="90"/>
      <c r="D8" s="90"/>
      <c r="E8" s="90"/>
      <c r="F8" s="90"/>
      <c r="G8" s="90"/>
      <c r="H8" s="90"/>
    </row>
    <row r="9" spans="1:8" ht="12.75">
      <c r="A9" s="20" t="s">
        <v>16</v>
      </c>
      <c r="B9" s="90"/>
      <c r="C9" s="90"/>
      <c r="D9" s="90"/>
      <c r="E9" s="90"/>
      <c r="F9" s="90"/>
      <c r="G9" s="90"/>
      <c r="H9" s="90"/>
    </row>
    <row r="10" spans="1:8" ht="12.75">
      <c r="A10" s="16" t="s">
        <v>17</v>
      </c>
      <c r="B10" s="90"/>
      <c r="C10" s="90"/>
      <c r="D10" s="90"/>
      <c r="E10" s="90"/>
      <c r="F10" s="90"/>
      <c r="G10" s="90"/>
      <c r="H10" s="90"/>
    </row>
    <row r="11" spans="1:8" ht="12.75">
      <c r="A11" s="29" t="s">
        <v>18</v>
      </c>
      <c r="B11" s="90"/>
      <c r="C11" s="91">
        <v>23.896105000000002</v>
      </c>
      <c r="D11" s="90"/>
      <c r="E11" s="90"/>
      <c r="F11" s="91">
        <v>23.849</v>
      </c>
      <c r="G11" s="91">
        <v>19.544</v>
      </c>
      <c r="H11" s="91">
        <v>16.642</v>
      </c>
    </row>
    <row r="12" spans="1:8" ht="12.75">
      <c r="A12" s="29" t="s">
        <v>20</v>
      </c>
      <c r="B12" s="90"/>
      <c r="C12" s="91">
        <v>0.5</v>
      </c>
      <c r="D12" s="90"/>
      <c r="E12" s="90"/>
      <c r="F12" s="91">
        <v>0.5</v>
      </c>
      <c r="G12" s="91">
        <v>0.515</v>
      </c>
      <c r="H12" s="91">
        <v>0.53</v>
      </c>
    </row>
    <row r="13" spans="1:8" ht="12.75">
      <c r="A13" s="29" t="s">
        <v>21</v>
      </c>
      <c r="B13" s="90"/>
      <c r="C13" s="91">
        <v>1.62</v>
      </c>
      <c r="D13" s="90"/>
      <c r="E13" s="90"/>
      <c r="F13" s="91">
        <v>1.62</v>
      </c>
      <c r="G13" s="91">
        <v>1.53</v>
      </c>
      <c r="H13" s="91">
        <v>1.44</v>
      </c>
    </row>
    <row r="14" spans="1:8" ht="12.75">
      <c r="A14" s="29" t="s">
        <v>19</v>
      </c>
      <c r="B14" s="90"/>
      <c r="C14" s="91" t="s">
        <v>19</v>
      </c>
      <c r="D14" s="90"/>
      <c r="E14" s="90"/>
      <c r="F14" s="91" t="s">
        <v>19</v>
      </c>
      <c r="G14" s="91" t="s">
        <v>19</v>
      </c>
      <c r="H14" s="91" t="s">
        <v>19</v>
      </c>
    </row>
    <row r="15" spans="1:8" ht="12.75">
      <c r="A15" s="29" t="s">
        <v>22</v>
      </c>
      <c r="B15" s="90"/>
      <c r="C15" s="91">
        <v>2.2</v>
      </c>
      <c r="D15" s="90"/>
      <c r="E15" s="90"/>
      <c r="F15" s="91" t="s">
        <v>19</v>
      </c>
      <c r="G15" s="91" t="s">
        <v>19</v>
      </c>
      <c r="H15" s="91" t="s">
        <v>19</v>
      </c>
    </row>
    <row r="16" spans="1:8" ht="12.75">
      <c r="A16" s="29" t="s">
        <v>19</v>
      </c>
      <c r="B16" s="90"/>
      <c r="C16" s="91" t="s">
        <v>19</v>
      </c>
      <c r="D16" s="90"/>
      <c r="E16" s="90"/>
      <c r="F16" s="91" t="s">
        <v>19</v>
      </c>
      <c r="G16" s="91" t="s">
        <v>19</v>
      </c>
      <c r="H16" s="91" t="s">
        <v>19</v>
      </c>
    </row>
    <row r="17" spans="1:8" ht="12.75">
      <c r="A17" s="16" t="s">
        <v>23</v>
      </c>
      <c r="B17" s="90">
        <f>4.798+4.359-1.4</f>
        <v>7.757</v>
      </c>
      <c r="C17" s="91" t="s">
        <v>19</v>
      </c>
      <c r="D17" s="90"/>
      <c r="E17" s="90"/>
      <c r="F17" s="91" t="s">
        <v>19</v>
      </c>
      <c r="G17" s="91" t="s">
        <v>19</v>
      </c>
      <c r="H17" s="91" t="s">
        <v>19</v>
      </c>
    </row>
    <row r="18" spans="1:8" ht="12.75">
      <c r="A18" s="29" t="s">
        <v>198</v>
      </c>
      <c r="B18" s="90"/>
      <c r="C18" s="91">
        <v>2</v>
      </c>
      <c r="D18" s="90"/>
      <c r="E18" s="90"/>
      <c r="F18" s="91">
        <v>2.25</v>
      </c>
      <c r="G18" s="91">
        <v>2.475</v>
      </c>
      <c r="H18" s="91">
        <v>2.723</v>
      </c>
    </row>
    <row r="19" spans="1:8" ht="12.75">
      <c r="A19" s="29" t="s">
        <v>199</v>
      </c>
      <c r="B19" s="90"/>
      <c r="C19" s="91">
        <v>0.15</v>
      </c>
      <c r="D19" s="90"/>
      <c r="E19" s="90"/>
      <c r="F19" s="91">
        <v>0.165</v>
      </c>
      <c r="G19" s="91">
        <v>0.182</v>
      </c>
      <c r="H19" s="91">
        <v>0.2</v>
      </c>
    </row>
    <row r="20" spans="1:8" ht="12.75">
      <c r="A20" s="29" t="s">
        <v>200</v>
      </c>
      <c r="B20" s="90"/>
      <c r="C20" s="91">
        <v>1</v>
      </c>
      <c r="D20" s="90"/>
      <c r="E20" s="90"/>
      <c r="F20" s="91">
        <v>1.1</v>
      </c>
      <c r="G20" s="91">
        <v>1.21</v>
      </c>
      <c r="H20" s="91">
        <v>1.331</v>
      </c>
    </row>
    <row r="21" spans="1:8" ht="12.75">
      <c r="A21" s="29" t="s">
        <v>19</v>
      </c>
      <c r="B21" s="90"/>
      <c r="C21" s="91" t="s">
        <v>19</v>
      </c>
      <c r="D21" s="90"/>
      <c r="E21" s="90"/>
      <c r="F21" s="91" t="s">
        <v>19</v>
      </c>
      <c r="G21" s="91" t="s">
        <v>19</v>
      </c>
      <c r="H21" s="91" t="s">
        <v>19</v>
      </c>
    </row>
    <row r="22" spans="1:8" ht="12.75">
      <c r="A22" s="29" t="s">
        <v>9</v>
      </c>
      <c r="B22" s="90"/>
      <c r="C22" s="91" t="s">
        <v>19</v>
      </c>
      <c r="D22" s="90"/>
      <c r="E22" s="90"/>
      <c r="F22" s="91" t="s">
        <v>19</v>
      </c>
      <c r="G22" s="91" t="s">
        <v>19</v>
      </c>
      <c r="H22" s="91" t="s">
        <v>19</v>
      </c>
    </row>
    <row r="23" spans="1:8" ht="12.75">
      <c r="A23" s="29" t="s">
        <v>19</v>
      </c>
      <c r="B23" s="90"/>
      <c r="C23" s="91" t="s">
        <v>19</v>
      </c>
      <c r="D23" s="90"/>
      <c r="E23" s="90"/>
      <c r="F23" s="91" t="s">
        <v>19</v>
      </c>
      <c r="G23" s="91" t="s">
        <v>19</v>
      </c>
      <c r="H23" s="91" t="s">
        <v>19</v>
      </c>
    </row>
    <row r="24" spans="1:8" ht="12.75">
      <c r="A24" s="20" t="s">
        <v>24</v>
      </c>
      <c r="B24" s="90"/>
      <c r="C24" s="91" t="s">
        <v>19</v>
      </c>
      <c r="D24" s="90"/>
      <c r="E24" s="90"/>
      <c r="F24" s="91" t="s">
        <v>19</v>
      </c>
      <c r="G24" s="91" t="s">
        <v>19</v>
      </c>
      <c r="H24" s="91" t="s">
        <v>19</v>
      </c>
    </row>
    <row r="25" spans="1:8" ht="12.75">
      <c r="A25" s="16" t="s">
        <v>23</v>
      </c>
      <c r="B25" s="90"/>
      <c r="C25" s="91" t="s">
        <v>19</v>
      </c>
      <c r="D25" s="90"/>
      <c r="E25" s="90"/>
      <c r="F25" s="91" t="s">
        <v>19</v>
      </c>
      <c r="G25" s="91" t="s">
        <v>19</v>
      </c>
      <c r="H25" s="91" t="s">
        <v>19</v>
      </c>
    </row>
    <row r="26" spans="1:8" ht="12.75">
      <c r="A26" s="29" t="s">
        <v>201</v>
      </c>
      <c r="B26" s="90"/>
      <c r="C26" s="91">
        <v>0.3</v>
      </c>
      <c r="D26" s="90"/>
      <c r="E26" s="90"/>
      <c r="F26" s="91">
        <v>0.33</v>
      </c>
      <c r="G26" s="91">
        <v>0.363</v>
      </c>
      <c r="H26" s="91">
        <v>0.399</v>
      </c>
    </row>
    <row r="27" spans="1:8" ht="12.75">
      <c r="A27" s="29" t="s">
        <v>202</v>
      </c>
      <c r="B27" s="90"/>
      <c r="C27" s="91">
        <v>0.25</v>
      </c>
      <c r="D27" s="90"/>
      <c r="E27" s="90"/>
      <c r="F27" s="91" t="s">
        <v>19</v>
      </c>
      <c r="G27" s="91" t="s">
        <v>19</v>
      </c>
      <c r="H27" s="91">
        <v>0.665</v>
      </c>
    </row>
    <row r="28" spans="1:8" ht="12.75">
      <c r="A28" s="29" t="s">
        <v>25</v>
      </c>
      <c r="B28" s="90"/>
      <c r="C28" s="91">
        <v>0.25</v>
      </c>
      <c r="D28" s="90"/>
      <c r="E28" s="90"/>
      <c r="F28" s="91">
        <v>0.55</v>
      </c>
      <c r="G28" s="91">
        <v>0.605</v>
      </c>
      <c r="H28" s="91" t="s">
        <v>19</v>
      </c>
    </row>
    <row r="29" spans="1:8" ht="12.75">
      <c r="A29" s="29" t="s">
        <v>203</v>
      </c>
      <c r="B29" s="90"/>
      <c r="C29" s="91">
        <v>0.25</v>
      </c>
      <c r="D29" s="90"/>
      <c r="E29" s="90"/>
      <c r="F29" s="91">
        <v>0.275</v>
      </c>
      <c r="G29" s="91">
        <v>0.303</v>
      </c>
      <c r="H29" s="91">
        <v>0.333</v>
      </c>
    </row>
    <row r="30" spans="1:8" ht="12.75">
      <c r="A30" s="29" t="s">
        <v>204</v>
      </c>
      <c r="B30" s="90"/>
      <c r="C30" s="91">
        <v>0.25</v>
      </c>
      <c r="D30" s="90"/>
      <c r="E30" s="90"/>
      <c r="F30" s="91">
        <v>0.275</v>
      </c>
      <c r="G30" s="91">
        <v>0.301</v>
      </c>
      <c r="H30" s="91">
        <v>0.332</v>
      </c>
    </row>
    <row r="31" spans="1:8" ht="12.75">
      <c r="A31" s="29" t="s">
        <v>205</v>
      </c>
      <c r="B31" s="90"/>
      <c r="C31" s="91">
        <v>0.1</v>
      </c>
      <c r="D31" s="90"/>
      <c r="E31" s="90"/>
      <c r="F31" s="91">
        <v>0.11</v>
      </c>
      <c r="G31" s="91">
        <v>0.121</v>
      </c>
      <c r="H31" s="91">
        <v>0.133</v>
      </c>
    </row>
    <row r="32" spans="1:8" ht="12.75">
      <c r="A32" s="29" t="s">
        <v>19</v>
      </c>
      <c r="B32" s="90"/>
      <c r="C32" s="91"/>
      <c r="D32" s="90"/>
      <c r="E32" s="90"/>
      <c r="F32" s="91" t="s">
        <v>19</v>
      </c>
      <c r="G32" s="91" t="s">
        <v>19</v>
      </c>
      <c r="H32" s="91" t="s">
        <v>19</v>
      </c>
    </row>
    <row r="33" spans="1:8" ht="12.75">
      <c r="A33" s="29" t="s">
        <v>206</v>
      </c>
      <c r="B33" s="90"/>
      <c r="C33" s="91">
        <v>0.15</v>
      </c>
      <c r="D33" s="90"/>
      <c r="E33" s="90"/>
      <c r="F33" s="91">
        <v>0.165</v>
      </c>
      <c r="G33" s="91">
        <v>0.182</v>
      </c>
      <c r="H33" s="91">
        <v>0.2</v>
      </c>
    </row>
    <row r="34" spans="1:8" ht="12.75">
      <c r="A34" s="29" t="s">
        <v>19</v>
      </c>
      <c r="B34" s="90"/>
      <c r="C34" s="91"/>
      <c r="D34" s="90"/>
      <c r="E34" s="90"/>
      <c r="F34" s="91" t="s">
        <v>19</v>
      </c>
      <c r="G34" s="91" t="s">
        <v>19</v>
      </c>
      <c r="H34" s="91" t="s">
        <v>19</v>
      </c>
    </row>
    <row r="35" spans="1:8" ht="12.75">
      <c r="A35" s="29" t="s">
        <v>26</v>
      </c>
      <c r="B35" s="90"/>
      <c r="C35" s="91">
        <v>0.215</v>
      </c>
      <c r="D35" s="90"/>
      <c r="E35" s="90"/>
      <c r="F35" s="91">
        <v>0.5</v>
      </c>
      <c r="G35" s="91">
        <v>0.98</v>
      </c>
      <c r="H35" s="91">
        <v>1</v>
      </c>
    </row>
    <row r="36" spans="1:8" ht="12.75">
      <c r="A36" s="29" t="s">
        <v>27</v>
      </c>
      <c r="B36" s="90"/>
      <c r="C36" s="91">
        <v>0.2</v>
      </c>
      <c r="D36" s="90"/>
      <c r="E36" s="90"/>
      <c r="F36" s="91">
        <v>0.1</v>
      </c>
      <c r="G36" s="91" t="s">
        <v>19</v>
      </c>
      <c r="H36" s="91" t="s">
        <v>19</v>
      </c>
    </row>
    <row r="37" spans="1:8" ht="12.75">
      <c r="A37" s="29" t="s">
        <v>28</v>
      </c>
      <c r="B37" s="90"/>
      <c r="C37" s="91">
        <v>0.1</v>
      </c>
      <c r="D37" s="90"/>
      <c r="E37" s="90"/>
      <c r="F37" s="91" t="s">
        <v>19</v>
      </c>
      <c r="G37" s="91" t="s">
        <v>19</v>
      </c>
      <c r="H37" s="91">
        <v>0.15</v>
      </c>
    </row>
    <row r="38" spans="1:8" ht="12.75">
      <c r="A38" s="16" t="s">
        <v>29</v>
      </c>
      <c r="B38" s="90">
        <v>6.039</v>
      </c>
      <c r="C38" s="91"/>
      <c r="D38" s="90"/>
      <c r="E38" s="90"/>
      <c r="F38" s="91" t="s">
        <v>19</v>
      </c>
      <c r="G38" s="91" t="s">
        <v>19</v>
      </c>
      <c r="H38" s="91" t="s">
        <v>19</v>
      </c>
    </row>
    <row r="39" spans="1:8" ht="12.75">
      <c r="A39" s="29" t="s">
        <v>30</v>
      </c>
      <c r="B39" s="90"/>
      <c r="C39" s="91">
        <v>0</v>
      </c>
      <c r="D39" s="90"/>
      <c r="E39" s="90"/>
      <c r="F39" s="91" t="s">
        <v>19</v>
      </c>
      <c r="G39" s="91" t="s">
        <v>19</v>
      </c>
      <c r="H39" s="91" t="s">
        <v>19</v>
      </c>
    </row>
    <row r="40" spans="1:8" ht="12.75">
      <c r="A40" s="29" t="s">
        <v>31</v>
      </c>
      <c r="B40" s="90"/>
      <c r="C40" s="91">
        <v>0.911</v>
      </c>
      <c r="D40" s="90"/>
      <c r="E40" s="90"/>
      <c r="F40" s="91">
        <v>0.113</v>
      </c>
      <c r="G40" s="91" t="s">
        <v>19</v>
      </c>
      <c r="H40" s="91" t="s">
        <v>19</v>
      </c>
    </row>
    <row r="41" spans="1:8" ht="12.75">
      <c r="A41" s="29" t="s">
        <v>32</v>
      </c>
      <c r="B41" s="90"/>
      <c r="C41" s="91">
        <v>0.163</v>
      </c>
      <c r="D41" s="90"/>
      <c r="E41" s="90"/>
      <c r="F41" s="91" t="s">
        <v>19</v>
      </c>
      <c r="G41" s="91" t="s">
        <v>19</v>
      </c>
      <c r="H41" s="91" t="s">
        <v>19</v>
      </c>
    </row>
    <row r="42" spans="1:8" ht="12.75">
      <c r="A42" s="29" t="s">
        <v>33</v>
      </c>
      <c r="B42" s="90"/>
      <c r="C42" s="91">
        <v>0.218</v>
      </c>
      <c r="D42" s="90"/>
      <c r="E42" s="90"/>
      <c r="F42" s="91">
        <v>0.049</v>
      </c>
      <c r="G42" s="91" t="s">
        <v>19</v>
      </c>
      <c r="H42" s="91" t="s">
        <v>19</v>
      </c>
    </row>
    <row r="43" spans="1:8" ht="12.75">
      <c r="A43" s="29" t="s">
        <v>34</v>
      </c>
      <c r="B43" s="90"/>
      <c r="C43" s="91">
        <v>0</v>
      </c>
      <c r="D43" s="90"/>
      <c r="E43" s="90"/>
      <c r="F43" s="91">
        <v>1</v>
      </c>
      <c r="G43" s="91">
        <v>0.25</v>
      </c>
      <c r="H43" s="91" t="s">
        <v>19</v>
      </c>
    </row>
    <row r="44" spans="1:8" ht="12.75">
      <c r="A44" s="29" t="s">
        <v>35</v>
      </c>
      <c r="B44" s="90"/>
      <c r="C44" s="91">
        <v>0</v>
      </c>
      <c r="D44" s="90"/>
      <c r="E44" s="90"/>
      <c r="F44" s="91" t="s">
        <v>19</v>
      </c>
      <c r="G44" s="91" t="s">
        <v>19</v>
      </c>
      <c r="H44" s="91" t="s">
        <v>19</v>
      </c>
    </row>
    <row r="45" spans="1:8" ht="12.75">
      <c r="A45" s="29" t="s">
        <v>36</v>
      </c>
      <c r="B45" s="90"/>
      <c r="C45" s="91">
        <v>0.1</v>
      </c>
      <c r="D45" s="90"/>
      <c r="E45" s="90"/>
      <c r="F45" s="91" t="s">
        <v>19</v>
      </c>
      <c r="G45" s="91" t="s">
        <v>19</v>
      </c>
      <c r="H45" s="91" t="s">
        <v>19</v>
      </c>
    </row>
    <row r="46" spans="1:8" ht="12.75">
      <c r="A46" s="29" t="s">
        <v>37</v>
      </c>
      <c r="B46" s="90"/>
      <c r="C46" s="91">
        <v>0.015</v>
      </c>
      <c r="D46" s="90"/>
      <c r="E46" s="90"/>
      <c r="F46" s="91" t="s">
        <v>19</v>
      </c>
      <c r="G46" s="91" t="s">
        <v>19</v>
      </c>
      <c r="H46" s="91" t="s">
        <v>19</v>
      </c>
    </row>
    <row r="47" spans="1:8" ht="12.75">
      <c r="A47" s="29" t="s">
        <v>38</v>
      </c>
      <c r="B47" s="90"/>
      <c r="C47" s="91">
        <v>0.015</v>
      </c>
      <c r="D47" s="90"/>
      <c r="E47" s="90"/>
      <c r="F47" s="91">
        <v>0.01</v>
      </c>
      <c r="G47" s="91">
        <v>0.005</v>
      </c>
      <c r="H47" s="91" t="s">
        <v>19</v>
      </c>
    </row>
    <row r="48" spans="1:8" ht="12.75">
      <c r="A48" s="29" t="s">
        <v>39</v>
      </c>
      <c r="B48" s="90"/>
      <c r="C48" s="91">
        <v>0.15</v>
      </c>
      <c r="D48" s="90"/>
      <c r="E48" s="90"/>
      <c r="F48" s="91">
        <v>0.1</v>
      </c>
      <c r="G48" s="91">
        <v>0.1</v>
      </c>
      <c r="H48" s="91">
        <v>0.1</v>
      </c>
    </row>
    <row r="49" spans="1:8" ht="12.75">
      <c r="A49" s="29" t="s">
        <v>40</v>
      </c>
      <c r="B49" s="90"/>
      <c r="C49" s="91">
        <v>0.25</v>
      </c>
      <c r="D49" s="90"/>
      <c r="E49" s="90"/>
      <c r="F49" s="91">
        <v>0.25</v>
      </c>
      <c r="G49" s="91">
        <v>0.25</v>
      </c>
      <c r="H49" s="91" t="s">
        <v>19</v>
      </c>
    </row>
    <row r="50" spans="1:8" ht="12.75">
      <c r="A50" s="29" t="s">
        <v>41</v>
      </c>
      <c r="B50" s="90"/>
      <c r="C50" s="91">
        <v>0</v>
      </c>
      <c r="D50" s="90"/>
      <c r="E50" s="90"/>
      <c r="F50" s="91" t="s">
        <v>19</v>
      </c>
      <c r="G50" s="91" t="s">
        <v>19</v>
      </c>
      <c r="H50" s="91" t="s">
        <v>19</v>
      </c>
    </row>
    <row r="51" spans="1:8" ht="12.75">
      <c r="A51" s="29" t="s">
        <v>42</v>
      </c>
      <c r="B51" s="90"/>
      <c r="C51" s="91">
        <v>0</v>
      </c>
      <c r="D51" s="90"/>
      <c r="E51" s="90"/>
      <c r="F51" s="91">
        <v>0.508</v>
      </c>
      <c r="G51" s="91" t="s">
        <v>19</v>
      </c>
      <c r="H51" s="91" t="s">
        <v>19</v>
      </c>
    </row>
    <row r="52" spans="1:8" ht="12.75">
      <c r="A52" s="29" t="s">
        <v>43</v>
      </c>
      <c r="B52" s="90"/>
      <c r="C52" s="91">
        <v>0.8</v>
      </c>
      <c r="D52" s="90"/>
      <c r="E52" s="90"/>
      <c r="F52" s="91" t="s">
        <v>19</v>
      </c>
      <c r="G52" s="91" t="s">
        <v>19</v>
      </c>
      <c r="H52" s="91" t="s">
        <v>19</v>
      </c>
    </row>
    <row r="53" spans="1:8" ht="12.75">
      <c r="A53" s="29" t="s">
        <v>44</v>
      </c>
      <c r="B53" s="90"/>
      <c r="C53" s="91">
        <v>0.067</v>
      </c>
      <c r="D53" s="90"/>
      <c r="E53" s="90"/>
      <c r="F53" s="91">
        <v>0.072</v>
      </c>
      <c r="G53" s="91" t="s">
        <v>19</v>
      </c>
      <c r="H53" s="91" t="s">
        <v>19</v>
      </c>
    </row>
    <row r="54" spans="1:8" ht="12.75">
      <c r="A54" s="16" t="s">
        <v>45</v>
      </c>
      <c r="B54" s="90">
        <v>1.869</v>
      </c>
      <c r="C54" s="91"/>
      <c r="D54" s="90"/>
      <c r="E54" s="90"/>
      <c r="F54" s="91" t="s">
        <v>19</v>
      </c>
      <c r="G54" s="91" t="s">
        <v>19</v>
      </c>
      <c r="H54" s="91" t="s">
        <v>19</v>
      </c>
    </row>
    <row r="55" spans="1:8" ht="12.75">
      <c r="A55" s="29" t="s">
        <v>36</v>
      </c>
      <c r="B55" s="90"/>
      <c r="C55" s="91">
        <v>0.145</v>
      </c>
      <c r="D55" s="90"/>
      <c r="E55" s="90"/>
      <c r="F55" s="91" t="s">
        <v>19</v>
      </c>
      <c r="G55" s="91" t="s">
        <v>19</v>
      </c>
      <c r="H55" s="91" t="s">
        <v>19</v>
      </c>
    </row>
    <row r="56" spans="1:8" ht="12.75">
      <c r="A56" s="29" t="s">
        <v>46</v>
      </c>
      <c r="B56" s="90"/>
      <c r="C56" s="91">
        <v>0.04</v>
      </c>
      <c r="D56" s="90"/>
      <c r="E56" s="90"/>
      <c r="F56" s="91" t="s">
        <v>19</v>
      </c>
      <c r="G56" s="91" t="s">
        <v>19</v>
      </c>
      <c r="H56" s="91" t="s">
        <v>19</v>
      </c>
    </row>
    <row r="57" spans="1:8" ht="12.75">
      <c r="A57" s="16" t="s">
        <v>47</v>
      </c>
      <c r="B57" s="90"/>
      <c r="C57" s="91"/>
      <c r="D57" s="90"/>
      <c r="E57" s="90"/>
      <c r="F57" s="91" t="s">
        <v>19</v>
      </c>
      <c r="G57" s="91" t="s">
        <v>19</v>
      </c>
      <c r="H57" s="91" t="s">
        <v>19</v>
      </c>
    </row>
    <row r="58" spans="1:8" ht="12.75">
      <c r="A58" s="29" t="s">
        <v>48</v>
      </c>
      <c r="B58" s="90"/>
      <c r="C58" s="91">
        <v>0.35</v>
      </c>
      <c r="D58" s="90"/>
      <c r="E58" s="90"/>
      <c r="F58" s="91">
        <v>1.44</v>
      </c>
      <c r="G58" s="91">
        <v>0.44</v>
      </c>
      <c r="H58" s="91" t="s">
        <v>19</v>
      </c>
    </row>
    <row r="59" spans="1:8" ht="12.75">
      <c r="A59" s="29" t="s">
        <v>49</v>
      </c>
      <c r="B59" s="90"/>
      <c r="C59" s="91">
        <v>0.15</v>
      </c>
      <c r="D59" s="90"/>
      <c r="E59" s="90"/>
      <c r="F59" s="91">
        <v>0.05</v>
      </c>
      <c r="G59" s="91" t="s">
        <v>19</v>
      </c>
      <c r="H59" s="91" t="s">
        <v>19</v>
      </c>
    </row>
    <row r="60" spans="1:8" ht="12.75">
      <c r="A60" s="16" t="s">
        <v>50</v>
      </c>
      <c r="B60" s="90">
        <v>0.64</v>
      </c>
      <c r="C60" s="91"/>
      <c r="D60" s="90"/>
      <c r="E60" s="90"/>
      <c r="F60" s="91" t="s">
        <v>19</v>
      </c>
      <c r="G60" s="91" t="s">
        <v>19</v>
      </c>
      <c r="H60" s="91" t="s">
        <v>19</v>
      </c>
    </row>
    <row r="61" spans="1:8" ht="12.75">
      <c r="A61" s="29" t="s">
        <v>46</v>
      </c>
      <c r="B61" s="90"/>
      <c r="C61" s="91">
        <v>0.015</v>
      </c>
      <c r="D61" s="90"/>
      <c r="E61" s="90"/>
      <c r="F61" s="91" t="s">
        <v>19</v>
      </c>
      <c r="G61" s="91" t="s">
        <v>19</v>
      </c>
      <c r="H61" s="91" t="s">
        <v>19</v>
      </c>
    </row>
    <row r="62" spans="1:8" ht="12.75">
      <c r="A62" s="29" t="s">
        <v>51</v>
      </c>
      <c r="B62" s="90"/>
      <c r="C62" s="91">
        <v>0.06</v>
      </c>
      <c r="D62" s="90"/>
      <c r="E62" s="90"/>
      <c r="F62" s="91">
        <v>0.06</v>
      </c>
      <c r="G62" s="91">
        <v>0.06</v>
      </c>
      <c r="H62" s="91">
        <v>0.06</v>
      </c>
    </row>
    <row r="63" spans="1:8" ht="12.75">
      <c r="A63" s="16" t="s">
        <v>52</v>
      </c>
      <c r="B63" s="90">
        <v>1.25</v>
      </c>
      <c r="C63" s="91"/>
      <c r="D63" s="90"/>
      <c r="E63" s="90"/>
      <c r="F63" s="91" t="s">
        <v>19</v>
      </c>
      <c r="G63" s="91" t="s">
        <v>19</v>
      </c>
      <c r="H63" s="91" t="s">
        <v>19</v>
      </c>
    </row>
    <row r="64" spans="1:8" ht="12.75">
      <c r="A64" s="29" t="s">
        <v>46</v>
      </c>
      <c r="B64" s="90"/>
      <c r="C64" s="91">
        <v>0.04</v>
      </c>
      <c r="D64" s="90"/>
      <c r="E64" s="90"/>
      <c r="F64" s="91">
        <v>0.07</v>
      </c>
      <c r="G64" s="91" t="s">
        <v>19</v>
      </c>
      <c r="H64" s="91" t="s">
        <v>19</v>
      </c>
    </row>
    <row r="65" spans="1:8" ht="12.75">
      <c r="A65" s="29" t="s">
        <v>51</v>
      </c>
      <c r="B65" s="90"/>
      <c r="C65" s="91">
        <v>0</v>
      </c>
      <c r="D65" s="90"/>
      <c r="E65" s="90"/>
      <c r="F65" s="91">
        <v>0.03</v>
      </c>
      <c r="G65" s="91">
        <v>0.03</v>
      </c>
      <c r="H65" s="91" t="s">
        <v>19</v>
      </c>
    </row>
    <row r="66" spans="1:8" ht="12.75">
      <c r="A66" s="16" t="s">
        <v>53</v>
      </c>
      <c r="B66" s="90"/>
      <c r="C66" s="91"/>
      <c r="D66" s="90"/>
      <c r="E66" s="90"/>
      <c r="F66" s="91" t="s">
        <v>19</v>
      </c>
      <c r="G66" s="91" t="s">
        <v>19</v>
      </c>
      <c r="H66" s="91" t="s">
        <v>19</v>
      </c>
    </row>
    <row r="67" spans="1:8" ht="12.75">
      <c r="A67" s="29" t="s">
        <v>46</v>
      </c>
      <c r="B67" s="90"/>
      <c r="C67" s="91">
        <v>0.35</v>
      </c>
      <c r="D67" s="90"/>
      <c r="E67" s="90"/>
      <c r="F67" s="91">
        <v>0.046</v>
      </c>
      <c r="G67" s="91" t="s">
        <v>19</v>
      </c>
      <c r="H67" s="91" t="s">
        <v>19</v>
      </c>
    </row>
    <row r="68" spans="1:8" ht="12.75">
      <c r="A68" s="16" t="s">
        <v>54</v>
      </c>
      <c r="B68" s="90">
        <v>10.799</v>
      </c>
      <c r="C68" s="91"/>
      <c r="D68" s="90"/>
      <c r="E68" s="90"/>
      <c r="F68" s="91" t="s">
        <v>19</v>
      </c>
      <c r="G68" s="91" t="s">
        <v>19</v>
      </c>
      <c r="H68" s="91" t="s">
        <v>19</v>
      </c>
    </row>
    <row r="69" spans="1:8" ht="12.75">
      <c r="A69" s="29" t="s">
        <v>55</v>
      </c>
      <c r="B69" s="90"/>
      <c r="C69" s="91">
        <v>0</v>
      </c>
      <c r="D69" s="90"/>
      <c r="E69" s="90"/>
      <c r="F69" s="91">
        <v>0.75</v>
      </c>
      <c r="G69" s="91" t="s">
        <v>19</v>
      </c>
      <c r="H69" s="91" t="s">
        <v>19</v>
      </c>
    </row>
    <row r="70" spans="1:8" ht="12.75">
      <c r="A70" s="29" t="s">
        <v>56</v>
      </c>
      <c r="B70" s="90"/>
      <c r="C70" s="91">
        <v>0.525</v>
      </c>
      <c r="D70" s="90"/>
      <c r="E70" s="90"/>
      <c r="F70" s="91" t="s">
        <v>19</v>
      </c>
      <c r="G70" s="91" t="s">
        <v>19</v>
      </c>
      <c r="H70" s="91" t="s">
        <v>19</v>
      </c>
    </row>
    <row r="71" spans="1:8" ht="12.75">
      <c r="A71" s="16" t="s">
        <v>57</v>
      </c>
      <c r="B71" s="90"/>
      <c r="C71" s="91"/>
      <c r="D71" s="90"/>
      <c r="E71" s="90"/>
      <c r="F71" s="91" t="s">
        <v>19</v>
      </c>
      <c r="G71" s="91" t="s">
        <v>19</v>
      </c>
      <c r="H71" s="91" t="s">
        <v>19</v>
      </c>
    </row>
    <row r="72" spans="1:8" ht="12.75">
      <c r="A72" s="29" t="s">
        <v>58</v>
      </c>
      <c r="B72" s="90"/>
      <c r="C72" s="91">
        <v>0.264</v>
      </c>
      <c r="D72" s="90"/>
      <c r="E72" s="90"/>
      <c r="F72" s="91">
        <v>0.132</v>
      </c>
      <c r="G72" s="91">
        <v>0.312</v>
      </c>
      <c r="H72" s="91">
        <v>0.24</v>
      </c>
    </row>
    <row r="73" spans="1:8" ht="12.75">
      <c r="A73" s="29" t="s">
        <v>59</v>
      </c>
      <c r="B73" s="90"/>
      <c r="C73" s="91">
        <v>0.17</v>
      </c>
      <c r="D73" s="90"/>
      <c r="E73" s="90"/>
      <c r="F73" s="91">
        <v>0.175</v>
      </c>
      <c r="G73" s="91">
        <v>0.19</v>
      </c>
      <c r="H73" s="91">
        <v>0.195</v>
      </c>
    </row>
    <row r="74" spans="1:8" ht="12.75">
      <c r="A74" s="29" t="s">
        <v>36</v>
      </c>
      <c r="B74" s="90"/>
      <c r="C74" s="91">
        <v>0.107</v>
      </c>
      <c r="D74" s="90"/>
      <c r="E74" s="90"/>
      <c r="F74" s="91" t="s">
        <v>19</v>
      </c>
      <c r="G74" s="91" t="s">
        <v>19</v>
      </c>
      <c r="H74" s="91" t="s">
        <v>19</v>
      </c>
    </row>
    <row r="75" spans="1:8" ht="12.75">
      <c r="A75" s="29" t="s">
        <v>46</v>
      </c>
      <c r="B75" s="90"/>
      <c r="C75" s="91">
        <v>0.05</v>
      </c>
      <c r="D75" s="90"/>
      <c r="E75" s="90"/>
      <c r="F75" s="91">
        <v>0.05</v>
      </c>
      <c r="G75" s="91" t="s">
        <v>19</v>
      </c>
      <c r="H75" s="91" t="s">
        <v>19</v>
      </c>
    </row>
    <row r="76" spans="1:8" ht="12.75">
      <c r="A76" s="29" t="s">
        <v>51</v>
      </c>
      <c r="B76" s="90"/>
      <c r="C76" s="91">
        <v>0.051</v>
      </c>
      <c r="D76" s="90"/>
      <c r="E76" s="90"/>
      <c r="F76" s="91" t="s">
        <v>19</v>
      </c>
      <c r="G76" s="91" t="s">
        <v>19</v>
      </c>
      <c r="H76" s="91" t="s">
        <v>19</v>
      </c>
    </row>
    <row r="77" spans="1:8" ht="12.75">
      <c r="A77" s="16" t="s">
        <v>60</v>
      </c>
      <c r="B77" s="90"/>
      <c r="C77" s="91"/>
      <c r="D77" s="90"/>
      <c r="E77" s="90"/>
      <c r="F77" s="91" t="s">
        <v>19</v>
      </c>
      <c r="G77" s="91" t="s">
        <v>19</v>
      </c>
      <c r="H77" s="91" t="s">
        <v>19</v>
      </c>
    </row>
    <row r="78" spans="1:8" ht="12.75">
      <c r="A78" s="29" t="s">
        <v>58</v>
      </c>
      <c r="B78" s="90"/>
      <c r="C78" s="91">
        <v>0.156</v>
      </c>
      <c r="D78" s="90"/>
      <c r="E78" s="90"/>
      <c r="F78" s="91" t="s">
        <v>19</v>
      </c>
      <c r="G78" s="91" t="s">
        <v>19</v>
      </c>
      <c r="H78" s="91" t="s">
        <v>19</v>
      </c>
    </row>
    <row r="79" spans="1:8" ht="12.75">
      <c r="A79" s="29" t="s">
        <v>46</v>
      </c>
      <c r="B79" s="90"/>
      <c r="C79" s="91">
        <v>0.07</v>
      </c>
      <c r="D79" s="90"/>
      <c r="E79" s="90"/>
      <c r="F79" s="91" t="s">
        <v>19</v>
      </c>
      <c r="G79" s="91" t="s">
        <v>19</v>
      </c>
      <c r="H79" s="91" t="s">
        <v>19</v>
      </c>
    </row>
    <row r="80" spans="1:8" ht="12.75">
      <c r="A80" s="29" t="s">
        <v>51</v>
      </c>
      <c r="B80" s="90"/>
      <c r="C80" s="91">
        <v>0</v>
      </c>
      <c r="D80" s="90"/>
      <c r="E80" s="90"/>
      <c r="F80" s="91">
        <v>0.03</v>
      </c>
      <c r="G80" s="91" t="s">
        <v>19</v>
      </c>
      <c r="H80" s="91" t="s">
        <v>19</v>
      </c>
    </row>
    <row r="81" spans="1:8" ht="12.75">
      <c r="A81" s="16" t="s">
        <v>61</v>
      </c>
      <c r="B81" s="90">
        <v>5.466</v>
      </c>
      <c r="C81" s="91"/>
      <c r="D81" s="90"/>
      <c r="E81" s="90"/>
      <c r="F81" s="91" t="s">
        <v>19</v>
      </c>
      <c r="G81" s="91" t="s">
        <v>19</v>
      </c>
      <c r="H81" s="91" t="s">
        <v>19</v>
      </c>
    </row>
    <row r="82" spans="1:8" ht="12.75">
      <c r="A82" s="29" t="s">
        <v>36</v>
      </c>
      <c r="B82" s="90"/>
      <c r="C82" s="91">
        <v>0.6</v>
      </c>
      <c r="D82" s="90"/>
      <c r="E82" s="90"/>
      <c r="F82" s="91" t="s">
        <v>19</v>
      </c>
      <c r="G82" s="91" t="s">
        <v>19</v>
      </c>
      <c r="H82" s="91" t="s">
        <v>19</v>
      </c>
    </row>
    <row r="83" spans="1:8" ht="12.75">
      <c r="A83" s="29" t="s">
        <v>46</v>
      </c>
      <c r="B83" s="90"/>
      <c r="C83" s="91">
        <v>0.3</v>
      </c>
      <c r="D83" s="90"/>
      <c r="E83" s="90"/>
      <c r="F83" s="91" t="s">
        <v>19</v>
      </c>
      <c r="G83" s="91" t="s">
        <v>19</v>
      </c>
      <c r="H83" s="91" t="s">
        <v>19</v>
      </c>
    </row>
    <row r="84" spans="1:8" ht="12.75">
      <c r="A84" s="29" t="s">
        <v>51</v>
      </c>
      <c r="B84" s="90"/>
      <c r="C84" s="91">
        <v>0.15</v>
      </c>
      <c r="D84" s="90"/>
      <c r="E84" s="90"/>
      <c r="F84" s="91" t="s">
        <v>19</v>
      </c>
      <c r="G84" s="91" t="s">
        <v>19</v>
      </c>
      <c r="H84" s="91" t="s">
        <v>19</v>
      </c>
    </row>
    <row r="85" spans="1:8" ht="12.75">
      <c r="A85" s="29" t="s">
        <v>19</v>
      </c>
      <c r="B85" s="90"/>
      <c r="C85" s="91"/>
      <c r="D85" s="90"/>
      <c r="E85" s="90"/>
      <c r="F85" s="91" t="s">
        <v>19</v>
      </c>
      <c r="G85" s="91" t="s">
        <v>19</v>
      </c>
      <c r="H85" s="91" t="s">
        <v>19</v>
      </c>
    </row>
    <row r="86" spans="1:8" ht="12.75">
      <c r="A86" s="29" t="s">
        <v>62</v>
      </c>
      <c r="B86" s="90"/>
      <c r="C86" s="91">
        <v>0.2</v>
      </c>
      <c r="D86" s="90"/>
      <c r="E86" s="90"/>
      <c r="F86" s="91">
        <v>0.2</v>
      </c>
      <c r="G86" s="91">
        <v>0.2</v>
      </c>
      <c r="H86" s="91">
        <v>0.2</v>
      </c>
    </row>
    <row r="87" spans="1:8" ht="12.75">
      <c r="A87" s="29" t="s">
        <v>19</v>
      </c>
      <c r="B87" s="90"/>
      <c r="C87" s="91"/>
      <c r="D87" s="90"/>
      <c r="E87" s="90"/>
      <c r="F87" s="91" t="s">
        <v>19</v>
      </c>
      <c r="G87" s="91" t="s">
        <v>19</v>
      </c>
      <c r="H87" s="91" t="s">
        <v>19</v>
      </c>
    </row>
    <row r="88" spans="1:8" ht="12.75">
      <c r="A88" s="16" t="s">
        <v>63</v>
      </c>
      <c r="B88" s="90"/>
      <c r="C88" s="91"/>
      <c r="D88" s="90"/>
      <c r="E88" s="90"/>
      <c r="F88" s="91" t="s">
        <v>19</v>
      </c>
      <c r="G88" s="91" t="s">
        <v>19</v>
      </c>
      <c r="H88" s="91" t="s">
        <v>19</v>
      </c>
    </row>
    <row r="89" spans="1:8" ht="12.75">
      <c r="A89" s="29" t="s">
        <v>64</v>
      </c>
      <c r="B89" s="90"/>
      <c r="C89" s="91">
        <v>0.3</v>
      </c>
      <c r="D89" s="90"/>
      <c r="E89" s="90"/>
      <c r="F89" s="91">
        <v>0.5</v>
      </c>
      <c r="G89" s="91">
        <v>0.5</v>
      </c>
      <c r="H89" s="91" t="s">
        <v>19</v>
      </c>
    </row>
    <row r="90" spans="1:8" ht="12.75">
      <c r="A90" s="29" t="s">
        <v>65</v>
      </c>
      <c r="B90" s="90"/>
      <c r="C90" s="91">
        <v>0.25</v>
      </c>
      <c r="D90" s="90"/>
      <c r="E90" s="90"/>
      <c r="F90" s="91">
        <v>0.25</v>
      </c>
      <c r="G90" s="91">
        <v>0.5</v>
      </c>
      <c r="H90" s="91" t="s">
        <v>19</v>
      </c>
    </row>
    <row r="91" spans="1:8" ht="12.75">
      <c r="A91" s="29" t="s">
        <v>66</v>
      </c>
      <c r="B91" s="90"/>
      <c r="C91" s="91">
        <v>0.5</v>
      </c>
      <c r="D91" s="90"/>
      <c r="E91" s="90"/>
      <c r="F91" s="91" t="s">
        <v>19</v>
      </c>
      <c r="G91" s="91" t="s">
        <v>19</v>
      </c>
      <c r="H91" s="91" t="s">
        <v>19</v>
      </c>
    </row>
    <row r="92" spans="1:8" ht="12.75">
      <c r="A92" s="29" t="s">
        <v>67</v>
      </c>
      <c r="B92" s="90"/>
      <c r="C92" s="91">
        <v>0.25</v>
      </c>
      <c r="D92" s="90"/>
      <c r="E92" s="90"/>
      <c r="F92" s="91">
        <v>0.25</v>
      </c>
      <c r="G92" s="91" t="s">
        <v>19</v>
      </c>
      <c r="H92" s="91" t="s">
        <v>19</v>
      </c>
    </row>
    <row r="93" spans="1:8" ht="12.75">
      <c r="A93" s="29" t="s">
        <v>68</v>
      </c>
      <c r="B93" s="90"/>
      <c r="C93" s="91">
        <v>0</v>
      </c>
      <c r="D93" s="90"/>
      <c r="E93" s="90"/>
      <c r="F93" s="91">
        <v>0.5</v>
      </c>
      <c r="G93" s="91" t="s">
        <v>19</v>
      </c>
      <c r="H93" s="91" t="s">
        <v>19</v>
      </c>
    </row>
    <row r="94" spans="1:8" ht="12.75">
      <c r="A94" s="29" t="s">
        <v>69</v>
      </c>
      <c r="B94" s="90"/>
      <c r="C94" s="91">
        <v>0.1</v>
      </c>
      <c r="D94" s="90"/>
      <c r="E94" s="90"/>
      <c r="F94" s="91">
        <v>0.1</v>
      </c>
      <c r="G94" s="91" t="s">
        <v>19</v>
      </c>
      <c r="H94" s="91" t="s">
        <v>19</v>
      </c>
    </row>
    <row r="95" spans="1:8" ht="12.75">
      <c r="A95" s="29" t="s">
        <v>70</v>
      </c>
      <c r="B95" s="90"/>
      <c r="C95" s="91">
        <v>0.5</v>
      </c>
      <c r="D95" s="90"/>
      <c r="E95" s="90"/>
      <c r="F95" s="91">
        <v>0.55</v>
      </c>
      <c r="G95" s="91">
        <v>0.605</v>
      </c>
      <c r="H95" s="91">
        <v>0.665</v>
      </c>
    </row>
    <row r="96" spans="1:8" ht="12.75">
      <c r="A96" s="29" t="s">
        <v>19</v>
      </c>
      <c r="B96" s="90"/>
      <c r="C96" s="91" t="s">
        <v>19</v>
      </c>
      <c r="D96" s="90"/>
      <c r="E96" s="90"/>
      <c r="F96" s="91" t="s">
        <v>19</v>
      </c>
      <c r="G96" s="91" t="s">
        <v>19</v>
      </c>
      <c r="H96" s="91" t="s">
        <v>19</v>
      </c>
    </row>
    <row r="97" spans="1:8" ht="12.75">
      <c r="A97" s="29" t="s">
        <v>9</v>
      </c>
      <c r="B97" s="90"/>
      <c r="C97" s="91" t="s">
        <v>19</v>
      </c>
      <c r="D97" s="90"/>
      <c r="E97" s="90"/>
      <c r="F97" s="91" t="s">
        <v>19</v>
      </c>
      <c r="G97" s="91" t="s">
        <v>19</v>
      </c>
      <c r="H97" s="91" t="s">
        <v>19</v>
      </c>
    </row>
    <row r="98" spans="1:8" ht="12.75">
      <c r="A98" s="29" t="s">
        <v>19</v>
      </c>
      <c r="B98" s="90"/>
      <c r="C98" s="91" t="s">
        <v>19</v>
      </c>
      <c r="D98" s="90"/>
      <c r="E98" s="90"/>
      <c r="F98" s="91" t="s">
        <v>19</v>
      </c>
      <c r="G98" s="91" t="s">
        <v>19</v>
      </c>
      <c r="H98" s="91" t="s">
        <v>19</v>
      </c>
    </row>
    <row r="99" spans="1:8" ht="12.75">
      <c r="A99" s="16" t="s">
        <v>71</v>
      </c>
      <c r="B99" s="92">
        <f>SUM(B11:B95)</f>
        <v>33.82</v>
      </c>
      <c r="C99" s="92">
        <f>SUM(C11:C95)</f>
        <v>41.813105000000014</v>
      </c>
      <c r="D99" s="92"/>
      <c r="E99" s="92"/>
      <c r="F99" s="92">
        <f>SUM(F11:F95)</f>
        <v>39.07399999999999</v>
      </c>
      <c r="G99" s="92">
        <v>31.753000000000004</v>
      </c>
      <c r="H99" s="92">
        <v>27.537999999999993</v>
      </c>
    </row>
    <row r="100" spans="1:8" ht="12.75">
      <c r="A100" s="29" t="s">
        <v>19</v>
      </c>
      <c r="B100" s="90"/>
      <c r="C100" s="91" t="s">
        <v>19</v>
      </c>
      <c r="D100" s="90"/>
      <c r="E100" s="90"/>
      <c r="F100" s="90"/>
      <c r="G100" s="90"/>
      <c r="H100" s="90"/>
    </row>
    <row r="101" spans="1:8" ht="12.75">
      <c r="A101" s="16" t="s">
        <v>72</v>
      </c>
      <c r="B101" s="90"/>
      <c r="C101" s="91" t="s">
        <v>19</v>
      </c>
      <c r="D101" s="90"/>
      <c r="E101" s="90"/>
      <c r="F101" s="90"/>
      <c r="G101" s="90"/>
      <c r="H101" s="90"/>
    </row>
    <row r="102" spans="1:9" ht="12.75">
      <c r="A102" s="29" t="s">
        <v>73</v>
      </c>
      <c r="B102" s="90">
        <f>11.028+0.452+4.112+0.045+0.43+0.131+1.166+0.67</f>
        <v>18.034000000000002</v>
      </c>
      <c r="C102" s="91">
        <v>8.69</v>
      </c>
      <c r="D102" s="90"/>
      <c r="E102" s="90"/>
      <c r="F102" s="90">
        <v>17.6</v>
      </c>
      <c r="G102" s="90">
        <v>31</v>
      </c>
      <c r="H102" s="90">
        <v>66.5</v>
      </c>
      <c r="I102" s="24"/>
    </row>
    <row r="103" spans="1:9" ht="12.75">
      <c r="A103" s="29" t="s">
        <v>74</v>
      </c>
      <c r="B103" s="90">
        <f>1.898+0.032</f>
        <v>1.93</v>
      </c>
      <c r="C103" s="91">
        <v>2.75</v>
      </c>
      <c r="D103" s="90"/>
      <c r="E103" s="90"/>
      <c r="F103" s="90">
        <v>1.513</v>
      </c>
      <c r="G103" s="90">
        <v>1.331</v>
      </c>
      <c r="H103" s="90">
        <v>1.464</v>
      </c>
      <c r="I103" s="24"/>
    </row>
    <row r="104" spans="1:9" ht="12.75">
      <c r="A104" s="29" t="s">
        <v>75</v>
      </c>
      <c r="B104" s="90">
        <v>0.049</v>
      </c>
      <c r="C104" s="91">
        <v>0.55</v>
      </c>
      <c r="D104" s="90"/>
      <c r="E104" s="90"/>
      <c r="F104" s="90">
        <v>0.605</v>
      </c>
      <c r="G104" s="90">
        <v>0.665</v>
      </c>
      <c r="H104" s="90">
        <v>0.732</v>
      </c>
      <c r="I104" s="24"/>
    </row>
    <row r="105" spans="1:9" ht="12.75">
      <c r="A105" s="29" t="s">
        <v>76</v>
      </c>
      <c r="B105" s="90">
        <v>0</v>
      </c>
      <c r="C105" s="91">
        <v>0.979</v>
      </c>
      <c r="D105" s="90"/>
      <c r="E105" s="90"/>
      <c r="F105" s="90">
        <v>0.8</v>
      </c>
      <c r="G105" s="90">
        <v>0.8</v>
      </c>
      <c r="H105" s="90">
        <v>0.8</v>
      </c>
      <c r="I105" s="24"/>
    </row>
    <row r="106" spans="1:9" ht="12.75">
      <c r="A106" s="29" t="s">
        <v>77</v>
      </c>
      <c r="B106" s="90">
        <v>0</v>
      </c>
      <c r="C106" s="91">
        <v>0.99</v>
      </c>
      <c r="D106" s="90"/>
      <c r="E106" s="90"/>
      <c r="F106" s="90">
        <v>1.089</v>
      </c>
      <c r="G106" s="90">
        <v>1.198</v>
      </c>
      <c r="H106" s="90">
        <v>1.318</v>
      </c>
      <c r="I106" s="24"/>
    </row>
    <row r="107" spans="1:9" ht="12.75">
      <c r="A107" s="29" t="s">
        <v>78</v>
      </c>
      <c r="B107" s="90">
        <v>0</v>
      </c>
      <c r="C107" s="91">
        <v>0</v>
      </c>
      <c r="D107" s="90"/>
      <c r="E107" s="90"/>
      <c r="F107" s="90">
        <v>1.543</v>
      </c>
      <c r="G107" s="90">
        <v>1.358</v>
      </c>
      <c r="H107" s="90">
        <v>1.493</v>
      </c>
      <c r="I107" s="24"/>
    </row>
    <row r="108" spans="1:9" ht="12.75">
      <c r="A108" s="29" t="s">
        <v>79</v>
      </c>
      <c r="B108" s="90">
        <v>0</v>
      </c>
      <c r="C108" s="91">
        <v>1.32</v>
      </c>
      <c r="D108" s="90"/>
      <c r="E108" s="90"/>
      <c r="F108" s="90">
        <v>0</v>
      </c>
      <c r="G108" s="90">
        <v>0</v>
      </c>
      <c r="H108" s="90">
        <v>0</v>
      </c>
      <c r="I108" s="24"/>
    </row>
    <row r="109" spans="1:9" ht="12.75">
      <c r="A109" s="29" t="s">
        <v>80</v>
      </c>
      <c r="B109" s="90">
        <v>0.5</v>
      </c>
      <c r="C109" s="91">
        <v>0.55</v>
      </c>
      <c r="D109" s="90"/>
      <c r="E109" s="90"/>
      <c r="F109" s="90">
        <v>0.302</v>
      </c>
      <c r="G109" s="90">
        <v>0.266</v>
      </c>
      <c r="H109" s="90">
        <v>0.293</v>
      </c>
      <c r="I109" s="24"/>
    </row>
    <row r="110" spans="1:9" ht="12.75">
      <c r="A110" s="29" t="s">
        <v>81</v>
      </c>
      <c r="B110" s="90">
        <v>0</v>
      </c>
      <c r="C110" s="91">
        <v>0.11</v>
      </c>
      <c r="D110" s="90"/>
      <c r="E110" s="90"/>
      <c r="F110" s="90">
        <v>0</v>
      </c>
      <c r="G110" s="90">
        <v>0</v>
      </c>
      <c r="H110" s="90">
        <v>0</v>
      </c>
      <c r="I110" s="24"/>
    </row>
    <row r="111" spans="1:9" ht="12.75">
      <c r="A111" s="29" t="s">
        <v>82</v>
      </c>
      <c r="B111" s="90">
        <v>0</v>
      </c>
      <c r="C111" s="91">
        <v>0.165</v>
      </c>
      <c r="D111" s="90"/>
      <c r="E111" s="90"/>
      <c r="F111" s="90">
        <v>0</v>
      </c>
      <c r="G111" s="90">
        <v>0</v>
      </c>
      <c r="H111" s="90">
        <v>0</v>
      </c>
      <c r="I111" s="24"/>
    </row>
    <row r="112" spans="1:9" ht="12.75">
      <c r="A112" s="29" t="s">
        <v>83</v>
      </c>
      <c r="B112" s="90">
        <v>0</v>
      </c>
      <c r="C112" s="91">
        <v>0.048</v>
      </c>
      <c r="D112" s="90"/>
      <c r="E112" s="90"/>
      <c r="F112" s="90">
        <v>0</v>
      </c>
      <c r="G112" s="90">
        <v>0</v>
      </c>
      <c r="H112" s="90">
        <v>0</v>
      </c>
      <c r="I112" s="24"/>
    </row>
    <row r="113" spans="1:9" ht="12.75">
      <c r="A113" s="29" t="s">
        <v>84</v>
      </c>
      <c r="B113" s="90">
        <v>0</v>
      </c>
      <c r="C113" s="91">
        <v>0.55</v>
      </c>
      <c r="D113" s="90"/>
      <c r="E113" s="90"/>
      <c r="F113" s="90">
        <v>0</v>
      </c>
      <c r="G113" s="90">
        <v>0</v>
      </c>
      <c r="H113" s="90">
        <v>0</v>
      </c>
      <c r="I113" s="24"/>
    </row>
    <row r="114" spans="1:9" ht="12.75">
      <c r="A114" s="29" t="s">
        <v>85</v>
      </c>
      <c r="B114" s="90">
        <v>0</v>
      </c>
      <c r="C114" s="91">
        <v>0.132</v>
      </c>
      <c r="D114" s="90"/>
      <c r="E114" s="90"/>
      <c r="F114" s="90">
        <v>0</v>
      </c>
      <c r="G114" s="90">
        <v>0</v>
      </c>
      <c r="H114" s="90">
        <v>0</v>
      </c>
      <c r="I114" s="24"/>
    </row>
    <row r="115" spans="1:9" ht="12.75">
      <c r="A115" s="29" t="s">
        <v>86</v>
      </c>
      <c r="B115" s="90">
        <v>0</v>
      </c>
      <c r="C115" s="91">
        <v>0.154</v>
      </c>
      <c r="D115" s="90"/>
      <c r="E115" s="90"/>
      <c r="F115" s="90">
        <v>0</v>
      </c>
      <c r="G115" s="90">
        <v>0</v>
      </c>
      <c r="H115" s="90">
        <v>0</v>
      </c>
      <c r="I115" s="24"/>
    </row>
    <row r="116" spans="1:9" ht="12.75">
      <c r="A116" s="29" t="s">
        <v>87</v>
      </c>
      <c r="B116" s="90">
        <v>0</v>
      </c>
      <c r="C116" s="91">
        <v>0.437</v>
      </c>
      <c r="D116" s="90"/>
      <c r="E116" s="90"/>
      <c r="F116" s="90">
        <v>0</v>
      </c>
      <c r="G116" s="90">
        <v>0</v>
      </c>
      <c r="H116" s="90">
        <v>0</v>
      </c>
      <c r="I116" s="24"/>
    </row>
    <row r="117" spans="1:9" ht="12.75">
      <c r="A117" s="29" t="s">
        <v>88</v>
      </c>
      <c r="B117" s="90">
        <v>0</v>
      </c>
      <c r="C117" s="91">
        <v>0.242</v>
      </c>
      <c r="D117" s="90"/>
      <c r="E117" s="90"/>
      <c r="F117" s="90">
        <v>0</v>
      </c>
      <c r="G117" s="90">
        <v>0</v>
      </c>
      <c r="H117" s="90">
        <v>0</v>
      </c>
      <c r="I117" s="24"/>
    </row>
    <row r="118" spans="1:9" ht="12.75">
      <c r="A118" s="29" t="s">
        <v>89</v>
      </c>
      <c r="B118" s="90">
        <v>0</v>
      </c>
      <c r="C118" s="91">
        <v>0.385</v>
      </c>
      <c r="D118" s="90"/>
      <c r="E118" s="90"/>
      <c r="F118" s="90">
        <v>0</v>
      </c>
      <c r="G118" s="90">
        <v>0</v>
      </c>
      <c r="H118" s="90">
        <v>0</v>
      </c>
      <c r="I118" s="24"/>
    </row>
    <row r="119" spans="1:9" ht="12.75">
      <c r="A119" s="29" t="s">
        <v>90</v>
      </c>
      <c r="B119" s="90">
        <v>0.189</v>
      </c>
      <c r="C119" s="91">
        <v>0.198</v>
      </c>
      <c r="D119" s="90"/>
      <c r="E119" s="90"/>
      <c r="F119" s="90">
        <v>0</v>
      </c>
      <c r="G119" s="90">
        <v>0</v>
      </c>
      <c r="H119" s="90">
        <v>0</v>
      </c>
      <c r="I119" s="24"/>
    </row>
    <row r="120" spans="1:9" ht="12.75">
      <c r="A120" s="29" t="s">
        <v>91</v>
      </c>
      <c r="B120" s="90">
        <v>0</v>
      </c>
      <c r="C120" s="91">
        <v>0.048</v>
      </c>
      <c r="D120" s="90"/>
      <c r="E120" s="90"/>
      <c r="F120" s="90">
        <v>0</v>
      </c>
      <c r="G120" s="90">
        <v>0</v>
      </c>
      <c r="H120" s="90">
        <v>0</v>
      </c>
      <c r="I120" s="24"/>
    </row>
    <row r="121" spans="1:9" ht="12.75">
      <c r="A121" s="29" t="s">
        <v>92</v>
      </c>
      <c r="B121" s="90">
        <v>0</v>
      </c>
      <c r="C121" s="91">
        <v>0.55</v>
      </c>
      <c r="D121" s="90"/>
      <c r="E121" s="90"/>
      <c r="F121" s="90">
        <v>1</v>
      </c>
      <c r="G121" s="90">
        <v>0.7</v>
      </c>
      <c r="H121" s="90">
        <v>0</v>
      </c>
      <c r="I121" s="24"/>
    </row>
    <row r="122" spans="1:9" ht="12.75">
      <c r="A122" s="29" t="s">
        <v>207</v>
      </c>
      <c r="B122" s="90">
        <v>0.154</v>
      </c>
      <c r="C122" s="91">
        <v>1.65</v>
      </c>
      <c r="D122" s="90"/>
      <c r="E122" s="90"/>
      <c r="F122" s="90">
        <v>0</v>
      </c>
      <c r="G122" s="90">
        <v>0</v>
      </c>
      <c r="H122" s="90">
        <v>0</v>
      </c>
      <c r="I122" s="24"/>
    </row>
    <row r="123" spans="1:9" ht="12.75">
      <c r="A123" s="29" t="s">
        <v>9</v>
      </c>
      <c r="B123" s="90">
        <v>-0.969</v>
      </c>
      <c r="C123" s="91">
        <v>0</v>
      </c>
      <c r="D123" s="90"/>
      <c r="E123" s="90"/>
      <c r="F123" s="90">
        <v>0</v>
      </c>
      <c r="G123" s="90">
        <v>0</v>
      </c>
      <c r="H123" s="90">
        <v>0</v>
      </c>
      <c r="I123" s="24"/>
    </row>
    <row r="124" spans="1:9" ht="12.75">
      <c r="A124" s="29" t="s">
        <v>19</v>
      </c>
      <c r="B124" s="90"/>
      <c r="C124" s="91"/>
      <c r="D124" s="90"/>
      <c r="E124" s="90"/>
      <c r="F124" s="90"/>
      <c r="G124" s="90"/>
      <c r="H124" s="90"/>
      <c r="I124" s="24"/>
    </row>
    <row r="125" spans="1:9" ht="12.75">
      <c r="A125" s="16" t="s">
        <v>93</v>
      </c>
      <c r="B125" s="92">
        <f>SUM(B102:B123)</f>
        <v>19.887</v>
      </c>
      <c r="C125" s="92">
        <f>SUM(C102:C123)</f>
        <v>20.498</v>
      </c>
      <c r="D125" s="92"/>
      <c r="E125" s="92"/>
      <c r="F125" s="92">
        <f>SUM(F102:F124)</f>
        <v>24.451999999999998</v>
      </c>
      <c r="G125" s="92">
        <f>SUM(G102:G124)</f>
        <v>37.318</v>
      </c>
      <c r="H125" s="92">
        <f>SUM(H102:H124)</f>
        <v>72.6</v>
      </c>
      <c r="I125" s="24"/>
    </row>
    <row r="126" spans="1:9" ht="12.75">
      <c r="A126" s="29" t="s">
        <v>19</v>
      </c>
      <c r="B126" s="90"/>
      <c r="C126" s="91" t="s">
        <v>19</v>
      </c>
      <c r="D126" s="90"/>
      <c r="E126" s="90"/>
      <c r="F126" s="90"/>
      <c r="G126" s="90"/>
      <c r="H126" s="90"/>
      <c r="I126" s="24"/>
    </row>
    <row r="127" spans="1:9" ht="12.75">
      <c r="A127" s="16" t="s">
        <v>94</v>
      </c>
      <c r="B127" s="90"/>
      <c r="C127" s="90"/>
      <c r="D127" s="90"/>
      <c r="E127" s="90"/>
      <c r="F127" s="90"/>
      <c r="G127" s="90"/>
      <c r="H127" s="90"/>
      <c r="I127" s="24"/>
    </row>
    <row r="128" spans="1:9" ht="12.75">
      <c r="A128" s="29" t="s">
        <v>16</v>
      </c>
      <c r="B128" s="90"/>
      <c r="C128" s="90"/>
      <c r="D128" s="90"/>
      <c r="E128" s="90"/>
      <c r="F128" s="90"/>
      <c r="G128" s="90"/>
      <c r="H128" s="90"/>
      <c r="I128" s="24"/>
    </row>
    <row r="129" spans="1:10" ht="12.75">
      <c r="A129" s="29" t="s">
        <v>95</v>
      </c>
      <c r="B129" s="90">
        <v>2.128</v>
      </c>
      <c r="C129" s="90">
        <v>2.483</v>
      </c>
      <c r="D129" s="90"/>
      <c r="E129" s="90"/>
      <c r="F129" s="90">
        <v>2.404</v>
      </c>
      <c r="G129" s="90">
        <v>2.404</v>
      </c>
      <c r="H129" s="90">
        <v>2.404</v>
      </c>
      <c r="I129" s="24"/>
      <c r="J129" s="24"/>
    </row>
    <row r="130" spans="1:10" ht="12.75">
      <c r="A130" s="29" t="s">
        <v>96</v>
      </c>
      <c r="B130" s="90">
        <f>0.022+2.288</f>
        <v>2.3099999999999996</v>
      </c>
      <c r="C130" s="90">
        <v>2.9290000000000003</v>
      </c>
      <c r="D130" s="90"/>
      <c r="E130" s="90"/>
      <c r="F130" s="90">
        <v>1.1729999999999998</v>
      </c>
      <c r="G130" s="90">
        <v>1.1729999999999998</v>
      </c>
      <c r="H130" s="90">
        <v>1.1729999999999998</v>
      </c>
      <c r="I130" s="24"/>
      <c r="J130" s="24"/>
    </row>
    <row r="131" spans="1:10" ht="12.75">
      <c r="A131" s="29" t="s">
        <v>97</v>
      </c>
      <c r="B131" s="90">
        <v>0.023</v>
      </c>
      <c r="C131" s="90">
        <v>0.179</v>
      </c>
      <c r="D131" s="90"/>
      <c r="E131" s="90"/>
      <c r="F131" s="90">
        <v>0</v>
      </c>
      <c r="G131" s="90">
        <v>6</v>
      </c>
      <c r="H131" s="90">
        <v>0</v>
      </c>
      <c r="I131" s="24"/>
      <c r="J131" s="24"/>
    </row>
    <row r="132" spans="1:10" ht="12.75">
      <c r="A132" s="29" t="s">
        <v>98</v>
      </c>
      <c r="B132" s="90">
        <v>3.209</v>
      </c>
      <c r="C132" s="90">
        <v>0.589</v>
      </c>
      <c r="D132" s="90"/>
      <c r="E132" s="90"/>
      <c r="F132" s="90">
        <v>0</v>
      </c>
      <c r="G132" s="90">
        <v>0</v>
      </c>
      <c r="H132" s="90">
        <v>0</v>
      </c>
      <c r="I132" s="24"/>
      <c r="J132" s="24"/>
    </row>
    <row r="133" spans="1:10" ht="12.75">
      <c r="A133" s="29" t="s">
        <v>99</v>
      </c>
      <c r="B133" s="93">
        <v>0.435</v>
      </c>
      <c r="C133" s="90">
        <v>0.311</v>
      </c>
      <c r="D133" s="90"/>
      <c r="E133" s="90"/>
      <c r="F133" s="90">
        <v>0.311</v>
      </c>
      <c r="G133" s="90">
        <v>0.311</v>
      </c>
      <c r="H133" s="90">
        <v>0.311</v>
      </c>
      <c r="I133" s="24"/>
      <c r="J133" s="24"/>
    </row>
    <row r="134" spans="1:10" ht="12.75">
      <c r="A134" s="29" t="s">
        <v>100</v>
      </c>
      <c r="B134" s="93">
        <v>0.195</v>
      </c>
      <c r="C134" s="90">
        <v>4.3</v>
      </c>
      <c r="D134" s="90"/>
      <c r="E134" s="90"/>
      <c r="F134" s="90">
        <v>1.825</v>
      </c>
      <c r="G134" s="90">
        <v>0.404</v>
      </c>
      <c r="H134" s="90">
        <v>0</v>
      </c>
      <c r="I134" s="24"/>
      <c r="J134" s="24"/>
    </row>
    <row r="135" spans="1:10" ht="12.75">
      <c r="A135" s="29" t="s">
        <v>101</v>
      </c>
      <c r="B135" s="90">
        <v>0</v>
      </c>
      <c r="C135" s="90">
        <v>0</v>
      </c>
      <c r="D135" s="90"/>
      <c r="E135" s="90"/>
      <c r="F135" s="90">
        <v>2.5</v>
      </c>
      <c r="G135" s="90">
        <v>0</v>
      </c>
      <c r="H135" s="90">
        <v>0</v>
      </c>
      <c r="I135" s="24"/>
      <c r="J135" s="24"/>
    </row>
    <row r="136" spans="1:10" ht="12.75">
      <c r="A136" s="29" t="s">
        <v>219</v>
      </c>
      <c r="B136" s="90">
        <v>0</v>
      </c>
      <c r="C136" s="90">
        <v>0</v>
      </c>
      <c r="D136" s="90"/>
      <c r="E136" s="90"/>
      <c r="F136" s="90">
        <v>0</v>
      </c>
      <c r="G136" s="90">
        <v>6.376</v>
      </c>
      <c r="H136" s="90">
        <v>0</v>
      </c>
      <c r="I136" s="24"/>
      <c r="J136" s="24"/>
    </row>
    <row r="137" spans="1:10" ht="12.75">
      <c r="A137" s="29" t="s">
        <v>102</v>
      </c>
      <c r="B137" s="93">
        <v>0.206</v>
      </c>
      <c r="C137" s="90">
        <v>0.1</v>
      </c>
      <c r="D137" s="90"/>
      <c r="E137" s="90"/>
      <c r="F137" s="90">
        <v>0</v>
      </c>
      <c r="G137" s="90">
        <v>0</v>
      </c>
      <c r="H137" s="90">
        <v>0</v>
      </c>
      <c r="I137" s="24"/>
      <c r="J137" s="24"/>
    </row>
    <row r="138" spans="1:10" ht="12.75">
      <c r="A138" s="29" t="s">
        <v>103</v>
      </c>
      <c r="B138" s="93">
        <v>0.282</v>
      </c>
      <c r="C138" s="90">
        <v>0.04</v>
      </c>
      <c r="D138" s="90"/>
      <c r="E138" s="90"/>
      <c r="F138" s="90">
        <v>0</v>
      </c>
      <c r="G138" s="90">
        <v>0</v>
      </c>
      <c r="H138" s="90">
        <v>0</v>
      </c>
      <c r="I138" s="24"/>
      <c r="J138" s="24"/>
    </row>
    <row r="139" spans="1:10" ht="12.75">
      <c r="A139" s="29" t="s">
        <v>104</v>
      </c>
      <c r="B139" s="93">
        <v>0.036</v>
      </c>
      <c r="C139" s="90">
        <v>0.015</v>
      </c>
      <c r="D139" s="90"/>
      <c r="E139" s="90"/>
      <c r="F139" s="90">
        <v>0</v>
      </c>
      <c r="G139" s="90">
        <v>0</v>
      </c>
      <c r="H139" s="90">
        <v>0</v>
      </c>
      <c r="I139" s="24"/>
      <c r="J139" s="24"/>
    </row>
    <row r="140" spans="1:10" ht="12.75">
      <c r="A140" s="29" t="s">
        <v>220</v>
      </c>
      <c r="B140" s="90">
        <f>1+0.269+0.188+0.095+0.386+0.12+0.273+0.135</f>
        <v>2.466</v>
      </c>
      <c r="C140" s="90">
        <v>1.505</v>
      </c>
      <c r="D140" s="90"/>
      <c r="E140" s="90"/>
      <c r="F140" s="90">
        <v>0.096</v>
      </c>
      <c r="G140" s="90">
        <v>0</v>
      </c>
      <c r="H140" s="90">
        <v>0</v>
      </c>
      <c r="I140" s="24"/>
      <c r="J140" s="24"/>
    </row>
    <row r="141" spans="1:10" ht="12.75">
      <c r="A141" s="29" t="s">
        <v>200</v>
      </c>
      <c r="B141" s="94">
        <v>0.181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24"/>
      <c r="J141" s="24"/>
    </row>
    <row r="142" spans="1:10" ht="12.75">
      <c r="A142" s="29" t="s">
        <v>313</v>
      </c>
      <c r="B142" s="94">
        <v>0.009</v>
      </c>
      <c r="C142" s="90">
        <v>0</v>
      </c>
      <c r="D142" s="90">
        <v>0</v>
      </c>
      <c r="E142" s="90">
        <v>0</v>
      </c>
      <c r="F142" s="90">
        <v>0</v>
      </c>
      <c r="G142" s="90">
        <v>0</v>
      </c>
      <c r="H142" s="90">
        <v>0</v>
      </c>
      <c r="I142" s="24"/>
      <c r="J142" s="24"/>
    </row>
    <row r="143" spans="1:10" ht="12.75">
      <c r="A143" s="29" t="s">
        <v>314</v>
      </c>
      <c r="B143" s="90">
        <v>0.004</v>
      </c>
      <c r="C143" s="90">
        <v>0</v>
      </c>
      <c r="D143" s="90">
        <v>0</v>
      </c>
      <c r="E143" s="90">
        <v>0</v>
      </c>
      <c r="F143" s="90">
        <v>0</v>
      </c>
      <c r="G143" s="90">
        <v>0</v>
      </c>
      <c r="H143" s="90">
        <v>0</v>
      </c>
      <c r="I143" s="24"/>
      <c r="J143" s="24"/>
    </row>
    <row r="144" spans="1:10" ht="12.75">
      <c r="A144" s="29" t="s">
        <v>315</v>
      </c>
      <c r="B144" s="94">
        <v>0.129</v>
      </c>
      <c r="C144" s="90">
        <v>0</v>
      </c>
      <c r="D144" s="90">
        <v>0</v>
      </c>
      <c r="E144" s="90">
        <v>0</v>
      </c>
      <c r="F144" s="90">
        <v>0</v>
      </c>
      <c r="G144" s="90">
        <v>0</v>
      </c>
      <c r="H144" s="90">
        <v>0</v>
      </c>
      <c r="I144" s="24"/>
      <c r="J144" s="24"/>
    </row>
    <row r="145" spans="1:10" ht="12.75">
      <c r="A145" s="29" t="s">
        <v>316</v>
      </c>
      <c r="B145" s="94">
        <v>0.01</v>
      </c>
      <c r="C145" s="90">
        <v>0</v>
      </c>
      <c r="D145" s="90">
        <v>0</v>
      </c>
      <c r="E145" s="90">
        <v>0</v>
      </c>
      <c r="F145" s="90">
        <v>0</v>
      </c>
      <c r="G145" s="90">
        <v>0</v>
      </c>
      <c r="H145" s="90">
        <v>0</v>
      </c>
      <c r="I145" s="24"/>
      <c r="J145" s="24"/>
    </row>
    <row r="146" spans="1:10" ht="12.75">
      <c r="A146" s="29" t="s">
        <v>317</v>
      </c>
      <c r="B146" s="94">
        <v>0.002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24"/>
      <c r="J146" s="24"/>
    </row>
    <row r="147" spans="1:10" ht="12.75">
      <c r="A147" s="29" t="s">
        <v>318</v>
      </c>
      <c r="B147" s="94">
        <v>0.086</v>
      </c>
      <c r="C147" s="90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  <c r="I147" s="24"/>
      <c r="J147" s="24"/>
    </row>
    <row r="148" spans="1:10" ht="12.75">
      <c r="A148" s="29" t="s">
        <v>319</v>
      </c>
      <c r="B148" s="94">
        <v>0.005</v>
      </c>
      <c r="C148" s="90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  <c r="I148" s="24"/>
      <c r="J148" s="24"/>
    </row>
    <row r="149" spans="1:10" ht="12.75">
      <c r="A149" s="29"/>
      <c r="B149" s="95"/>
      <c r="C149" s="90"/>
      <c r="D149" s="90"/>
      <c r="E149" s="90"/>
      <c r="F149" s="90"/>
      <c r="G149" s="90"/>
      <c r="H149" s="90"/>
      <c r="I149" s="24"/>
      <c r="J149" s="24"/>
    </row>
    <row r="150" spans="1:10" ht="12.75">
      <c r="A150" s="29" t="s">
        <v>19</v>
      </c>
      <c r="B150" s="90"/>
      <c r="C150" s="90"/>
      <c r="D150" s="90"/>
      <c r="E150" s="90"/>
      <c r="F150" s="90"/>
      <c r="G150" s="90"/>
      <c r="H150" s="90"/>
      <c r="I150" s="24"/>
      <c r="J150" s="24"/>
    </row>
    <row r="151" spans="1:10" ht="12.75">
      <c r="A151" s="29" t="s">
        <v>214</v>
      </c>
      <c r="B151" s="90"/>
      <c r="C151" s="90"/>
      <c r="D151" s="90"/>
      <c r="E151" s="90"/>
      <c r="F151" s="90"/>
      <c r="G151" s="90"/>
      <c r="H151" s="90"/>
      <c r="I151" s="24"/>
      <c r="J151" s="24"/>
    </row>
    <row r="152" spans="1:10" ht="12.75">
      <c r="A152" s="29" t="s">
        <v>105</v>
      </c>
      <c r="B152" s="90">
        <v>0</v>
      </c>
      <c r="C152" s="90">
        <v>0.5</v>
      </c>
      <c r="D152" s="90"/>
      <c r="E152" s="90"/>
      <c r="F152" s="90">
        <v>0</v>
      </c>
      <c r="G152" s="90">
        <v>3</v>
      </c>
      <c r="H152" s="90">
        <v>1.1</v>
      </c>
      <c r="I152" s="24"/>
      <c r="J152" s="24"/>
    </row>
    <row r="153" spans="1:10" ht="12.75">
      <c r="A153" s="29" t="s">
        <v>106</v>
      </c>
      <c r="B153" s="90">
        <v>0</v>
      </c>
      <c r="C153" s="90">
        <v>0.5</v>
      </c>
      <c r="D153" s="90"/>
      <c r="E153" s="90"/>
      <c r="F153" s="90">
        <v>1</v>
      </c>
      <c r="G153" s="90">
        <v>1</v>
      </c>
      <c r="H153" s="90">
        <v>3.5</v>
      </c>
      <c r="I153" s="24"/>
      <c r="J153" s="24"/>
    </row>
    <row r="154" spans="1:10" ht="12.75">
      <c r="A154" s="29" t="s">
        <v>107</v>
      </c>
      <c r="B154" s="90">
        <v>0</v>
      </c>
      <c r="C154" s="90">
        <v>0</v>
      </c>
      <c r="D154" s="90"/>
      <c r="E154" s="90"/>
      <c r="F154" s="90">
        <v>0</v>
      </c>
      <c r="G154" s="90">
        <v>0</v>
      </c>
      <c r="H154" s="90">
        <v>6</v>
      </c>
      <c r="I154" s="24"/>
      <c r="J154" s="24"/>
    </row>
    <row r="155" spans="1:10" ht="12.75">
      <c r="A155" s="29" t="s">
        <v>108</v>
      </c>
      <c r="B155" s="90">
        <v>0</v>
      </c>
      <c r="C155" s="90">
        <v>0.5</v>
      </c>
      <c r="D155" s="90"/>
      <c r="E155" s="90"/>
      <c r="F155" s="90">
        <v>3.5</v>
      </c>
      <c r="G155" s="90">
        <v>0</v>
      </c>
      <c r="H155" s="90">
        <v>0</v>
      </c>
      <c r="I155" s="24"/>
      <c r="J155" s="24"/>
    </row>
    <row r="156" spans="1:10" ht="12.75">
      <c r="A156" s="29" t="s">
        <v>19</v>
      </c>
      <c r="B156" s="90"/>
      <c r="C156" s="90"/>
      <c r="D156" s="90"/>
      <c r="E156" s="90"/>
      <c r="F156" s="90"/>
      <c r="G156" s="90"/>
      <c r="H156" s="90"/>
      <c r="I156" s="24"/>
      <c r="J156" s="24"/>
    </row>
    <row r="157" spans="1:10" ht="12.75">
      <c r="A157" s="16" t="s">
        <v>109</v>
      </c>
      <c r="B157" s="92">
        <f>SUM(B129:B155)</f>
        <v>11.716</v>
      </c>
      <c r="C157" s="92">
        <f>SUM(C129:C155)</f>
        <v>13.951</v>
      </c>
      <c r="D157" s="92"/>
      <c r="E157" s="92"/>
      <c r="F157" s="92">
        <f>SUM(F129:F155)</f>
        <v>12.809000000000001</v>
      </c>
      <c r="G157" s="92">
        <f>SUM(G129:G155)</f>
        <v>20.668</v>
      </c>
      <c r="H157" s="92">
        <f>SUM(H129:H155)</f>
        <v>14.488</v>
      </c>
      <c r="I157" s="24"/>
      <c r="J157" s="24"/>
    </row>
    <row r="158" spans="1:10" ht="12.75">
      <c r="A158" s="29" t="s">
        <v>19</v>
      </c>
      <c r="B158" s="90"/>
      <c r="C158" s="90"/>
      <c r="D158" s="90"/>
      <c r="E158" s="90"/>
      <c r="F158" s="90"/>
      <c r="G158" s="90"/>
      <c r="H158" s="90"/>
      <c r="I158" s="24"/>
      <c r="J158" s="24"/>
    </row>
    <row r="159" spans="1:10" ht="12.75">
      <c r="A159" s="16" t="s">
        <v>110</v>
      </c>
      <c r="B159" s="90"/>
      <c r="C159" s="90"/>
      <c r="D159" s="90"/>
      <c r="E159" s="90"/>
      <c r="F159" s="90"/>
      <c r="G159" s="90"/>
      <c r="H159" s="90"/>
      <c r="I159" s="24"/>
      <c r="J159" s="24"/>
    </row>
    <row r="160" spans="1:10" ht="12.75">
      <c r="A160" s="29" t="s">
        <v>111</v>
      </c>
      <c r="B160" s="90">
        <f>6.966+0.075</f>
        <v>7.041</v>
      </c>
      <c r="C160" s="90">
        <v>3.322</v>
      </c>
      <c r="D160" s="90"/>
      <c r="E160" s="90"/>
      <c r="F160" s="90">
        <v>0</v>
      </c>
      <c r="G160" s="90">
        <v>0</v>
      </c>
      <c r="H160" s="90">
        <v>0</v>
      </c>
      <c r="I160" s="24"/>
      <c r="J160" s="24"/>
    </row>
    <row r="161" spans="1:10" ht="12.75">
      <c r="A161" s="29" t="s">
        <v>223</v>
      </c>
      <c r="B161" s="90">
        <v>3.719</v>
      </c>
      <c r="C161" s="90">
        <v>0</v>
      </c>
      <c r="D161" s="90">
        <v>0</v>
      </c>
      <c r="E161" s="90">
        <v>0</v>
      </c>
      <c r="F161" s="90">
        <v>0</v>
      </c>
      <c r="G161" s="90">
        <v>0</v>
      </c>
      <c r="H161" s="90">
        <v>0</v>
      </c>
      <c r="I161" s="24"/>
      <c r="J161" s="24"/>
    </row>
    <row r="162" spans="1:10" ht="12.75">
      <c r="A162" s="29" t="s">
        <v>112</v>
      </c>
      <c r="B162" s="90">
        <v>0.84</v>
      </c>
      <c r="C162" s="90">
        <v>0.75</v>
      </c>
      <c r="D162" s="90"/>
      <c r="E162" s="90"/>
      <c r="F162" s="90">
        <v>0.7</v>
      </c>
      <c r="G162" s="90">
        <v>0.741</v>
      </c>
      <c r="H162" s="90">
        <v>0.75</v>
      </c>
      <c r="I162" s="24"/>
      <c r="J162" s="24"/>
    </row>
    <row r="163" spans="1:10" ht="12.75">
      <c r="A163" s="29" t="s">
        <v>113</v>
      </c>
      <c r="B163" s="90">
        <v>0.69</v>
      </c>
      <c r="C163" s="90">
        <v>0.405</v>
      </c>
      <c r="D163" s="90"/>
      <c r="E163" s="90"/>
      <c r="F163" s="90">
        <v>0.405</v>
      </c>
      <c r="G163" s="90">
        <v>0.525</v>
      </c>
      <c r="H163" s="90">
        <v>0.525</v>
      </c>
      <c r="I163" s="24"/>
      <c r="J163" s="24"/>
    </row>
    <row r="164" spans="1:10" ht="12.75">
      <c r="A164" s="29" t="s">
        <v>114</v>
      </c>
      <c r="B164" s="90">
        <v>0.855</v>
      </c>
      <c r="C164" s="90">
        <v>0.775</v>
      </c>
      <c r="D164" s="90"/>
      <c r="E164" s="90"/>
      <c r="F164" s="90">
        <v>0.623</v>
      </c>
      <c r="G164" s="90">
        <v>0.691</v>
      </c>
      <c r="H164" s="90">
        <v>0.7</v>
      </c>
      <c r="I164" s="24"/>
      <c r="J164" s="24"/>
    </row>
    <row r="165" spans="1:10" ht="12.75">
      <c r="A165" s="29" t="s">
        <v>115</v>
      </c>
      <c r="B165" s="93">
        <v>0.772</v>
      </c>
      <c r="C165" s="90">
        <v>1.181</v>
      </c>
      <c r="D165" s="90"/>
      <c r="E165" s="90"/>
      <c r="F165" s="90">
        <v>1.176</v>
      </c>
      <c r="G165" s="90">
        <v>1.269</v>
      </c>
      <c r="H165" s="90">
        <v>1.3</v>
      </c>
      <c r="I165" s="24"/>
      <c r="J165" s="24"/>
    </row>
    <row r="166" spans="1:10" ht="12.75">
      <c r="A166" s="29" t="s">
        <v>116</v>
      </c>
      <c r="B166" s="93">
        <v>0.089</v>
      </c>
      <c r="C166" s="90">
        <v>0.06</v>
      </c>
      <c r="D166" s="90"/>
      <c r="E166" s="90"/>
      <c r="F166" s="90">
        <v>0</v>
      </c>
      <c r="G166" s="90">
        <v>0</v>
      </c>
      <c r="H166" s="90">
        <v>0</v>
      </c>
      <c r="I166" s="24"/>
      <c r="J166" s="24"/>
    </row>
    <row r="167" spans="1:10" ht="12.75">
      <c r="A167" s="29" t="s">
        <v>117</v>
      </c>
      <c r="B167" s="93">
        <v>2.23</v>
      </c>
      <c r="C167" s="90">
        <v>0.969</v>
      </c>
      <c r="D167" s="90"/>
      <c r="E167" s="90"/>
      <c r="F167" s="90">
        <v>1.054</v>
      </c>
      <c r="G167" s="90">
        <v>1.1</v>
      </c>
      <c r="H167" s="90">
        <v>1.2</v>
      </c>
      <c r="I167" s="24"/>
      <c r="J167" s="24"/>
    </row>
    <row r="168" spans="1:10" ht="12.75">
      <c r="A168" s="29" t="s">
        <v>224</v>
      </c>
      <c r="B168" s="93">
        <f>-1.566+0.019+0.055+0.25+0.24</f>
        <v>-1.0020000000000002</v>
      </c>
      <c r="C168" s="90">
        <v>0</v>
      </c>
      <c r="D168" s="90">
        <v>0</v>
      </c>
      <c r="E168" s="90">
        <v>0</v>
      </c>
      <c r="F168" s="90">
        <v>0</v>
      </c>
      <c r="G168" s="90">
        <v>0</v>
      </c>
      <c r="H168" s="90">
        <v>0</v>
      </c>
      <c r="I168" s="24"/>
      <c r="J168" s="24"/>
    </row>
    <row r="169" spans="1:10" ht="12.75">
      <c r="A169" s="29"/>
      <c r="B169" s="90"/>
      <c r="C169" s="90"/>
      <c r="D169" s="90"/>
      <c r="E169" s="90"/>
      <c r="F169" s="90"/>
      <c r="G169" s="90"/>
      <c r="H169" s="90"/>
      <c r="I169" s="24"/>
      <c r="J169" s="24"/>
    </row>
    <row r="170" spans="1:10" ht="12.75">
      <c r="A170" s="16" t="s">
        <v>118</v>
      </c>
      <c r="B170" s="92">
        <f>SUM(B160:B169)</f>
        <v>15.234</v>
      </c>
      <c r="C170" s="92">
        <f>SUM(C160:C169)</f>
        <v>7.462000000000001</v>
      </c>
      <c r="D170" s="92"/>
      <c r="E170" s="92"/>
      <c r="F170" s="92">
        <f>SUM(F160:F169)</f>
        <v>3.958</v>
      </c>
      <c r="G170" s="92">
        <f>SUM(G160:G169)</f>
        <v>4.3260000000000005</v>
      </c>
      <c r="H170" s="92">
        <f>SUM(H160:H169)</f>
        <v>4.475</v>
      </c>
      <c r="I170" s="24"/>
      <c r="J170" s="24"/>
    </row>
    <row r="171" spans="1:10" ht="12.75">
      <c r="A171" s="29" t="s">
        <v>19</v>
      </c>
      <c r="B171" s="90"/>
      <c r="C171" s="90"/>
      <c r="D171" s="90"/>
      <c r="E171" s="90"/>
      <c r="F171" s="90"/>
      <c r="G171" s="90"/>
      <c r="H171" s="90"/>
      <c r="I171" s="24"/>
      <c r="J171" s="24"/>
    </row>
    <row r="172" spans="1:10" ht="12.75">
      <c r="A172" s="16" t="s">
        <v>119</v>
      </c>
      <c r="B172" s="90"/>
      <c r="C172" s="90"/>
      <c r="D172" s="90"/>
      <c r="E172" s="90"/>
      <c r="F172" s="90"/>
      <c r="G172" s="90"/>
      <c r="H172" s="90"/>
      <c r="I172" s="24"/>
      <c r="J172" s="24"/>
    </row>
    <row r="173" spans="1:10" ht="12.75">
      <c r="A173" s="29" t="s">
        <v>24</v>
      </c>
      <c r="B173" s="90"/>
      <c r="C173" s="90"/>
      <c r="D173" s="90"/>
      <c r="E173" s="90"/>
      <c r="F173" s="90"/>
      <c r="G173" s="90"/>
      <c r="H173" s="90"/>
      <c r="I173" s="24"/>
      <c r="J173" s="24"/>
    </row>
    <row r="174" spans="1:10" ht="12.75">
      <c r="A174" s="29" t="s">
        <v>121</v>
      </c>
      <c r="B174" s="90">
        <v>0.184</v>
      </c>
      <c r="C174" s="90">
        <v>0</v>
      </c>
      <c r="D174" s="90"/>
      <c r="E174" s="90"/>
      <c r="F174" s="90">
        <v>0.3</v>
      </c>
      <c r="G174" s="90">
        <v>0.3</v>
      </c>
      <c r="H174" s="90">
        <v>0</v>
      </c>
      <c r="I174" s="24"/>
      <c r="J174" s="24"/>
    </row>
    <row r="175" spans="1:10" ht="12.75">
      <c r="A175" s="29" t="s">
        <v>120</v>
      </c>
      <c r="B175" s="90">
        <v>0</v>
      </c>
      <c r="C175" s="90">
        <v>0.16</v>
      </c>
      <c r="D175" s="90"/>
      <c r="E175" s="90"/>
      <c r="F175" s="90">
        <v>0.16</v>
      </c>
      <c r="G175" s="90">
        <v>0</v>
      </c>
      <c r="H175" s="90">
        <v>0</v>
      </c>
      <c r="I175" s="24"/>
      <c r="J175" s="24"/>
    </row>
    <row r="176" spans="1:10" ht="12.75">
      <c r="A176" s="29" t="s">
        <v>122</v>
      </c>
      <c r="B176" s="90">
        <v>0.025</v>
      </c>
      <c r="C176" s="90">
        <v>0.03</v>
      </c>
      <c r="D176" s="90"/>
      <c r="E176" s="90"/>
      <c r="F176" s="90">
        <v>0.03</v>
      </c>
      <c r="G176" s="90">
        <v>0.03</v>
      </c>
      <c r="H176" s="90">
        <v>0.03</v>
      </c>
      <c r="I176" s="24"/>
      <c r="J176" s="24"/>
    </row>
    <row r="177" spans="1:10" ht="12.75">
      <c r="A177" s="29" t="s">
        <v>123</v>
      </c>
      <c r="B177" s="90">
        <v>0</v>
      </c>
      <c r="C177" s="90">
        <v>0</v>
      </c>
      <c r="D177" s="90"/>
      <c r="E177" s="90"/>
      <c r="F177" s="90">
        <v>0</v>
      </c>
      <c r="G177" s="90">
        <v>0.375</v>
      </c>
      <c r="H177" s="90">
        <v>0.375</v>
      </c>
      <c r="I177" s="24"/>
      <c r="J177" s="24"/>
    </row>
    <row r="178" spans="1:10" ht="12.75">
      <c r="A178" s="29" t="s">
        <v>124</v>
      </c>
      <c r="B178" s="90">
        <f>0.005+0.071</f>
        <v>0.076</v>
      </c>
      <c r="C178" s="90">
        <v>0.25</v>
      </c>
      <c r="D178" s="90"/>
      <c r="E178" s="90"/>
      <c r="F178" s="90">
        <v>0.25</v>
      </c>
      <c r="G178" s="90">
        <v>0.25</v>
      </c>
      <c r="H178" s="90">
        <v>0.25</v>
      </c>
      <c r="I178" s="24"/>
      <c r="J178" s="24"/>
    </row>
    <row r="179" spans="1:10" ht="12.75">
      <c r="A179" s="29" t="s">
        <v>125</v>
      </c>
      <c r="B179" s="90">
        <f>0.111+0.026+0.017+0.272+0.101+0.066+0.08+0.047+0.129+0.017+0.104+0.093+0.024</f>
        <v>1.087</v>
      </c>
      <c r="C179" s="90">
        <v>1.133</v>
      </c>
      <c r="D179" s="90"/>
      <c r="E179" s="90"/>
      <c r="F179" s="90">
        <v>1.541</v>
      </c>
      <c r="G179" s="90">
        <v>0</v>
      </c>
      <c r="H179" s="90">
        <v>0</v>
      </c>
      <c r="I179" s="24"/>
      <c r="J179" s="24"/>
    </row>
    <row r="180" spans="1:10" ht="12.75">
      <c r="A180" s="29" t="s">
        <v>126</v>
      </c>
      <c r="B180" s="90">
        <f>0.055+0.059</f>
        <v>0.11399999999999999</v>
      </c>
      <c r="C180" s="90">
        <v>0.102</v>
      </c>
      <c r="D180" s="90"/>
      <c r="E180" s="90"/>
      <c r="F180" s="90">
        <v>0.11</v>
      </c>
      <c r="G180" s="90">
        <v>0.107</v>
      </c>
      <c r="H180" s="90">
        <v>0.11</v>
      </c>
      <c r="I180" s="24"/>
      <c r="J180" s="24"/>
    </row>
    <row r="181" spans="1:10" ht="12.75">
      <c r="A181" s="29" t="s">
        <v>127</v>
      </c>
      <c r="B181" s="90">
        <v>0</v>
      </c>
      <c r="C181" s="90">
        <v>0.111</v>
      </c>
      <c r="D181" s="90"/>
      <c r="E181" s="90"/>
      <c r="F181" s="90">
        <v>0</v>
      </c>
      <c r="G181" s="90">
        <v>0</v>
      </c>
      <c r="H181" s="90">
        <v>0</v>
      </c>
      <c r="I181" s="24"/>
      <c r="J181" s="24"/>
    </row>
    <row r="182" spans="1:10" ht="12.75">
      <c r="A182" s="29" t="s">
        <v>128</v>
      </c>
      <c r="B182" s="90">
        <v>0</v>
      </c>
      <c r="C182" s="90">
        <v>0.25</v>
      </c>
      <c r="D182" s="90"/>
      <c r="E182" s="90"/>
      <c r="F182" s="90">
        <v>0</v>
      </c>
      <c r="G182" s="90">
        <v>0</v>
      </c>
      <c r="H182" s="90">
        <v>0</v>
      </c>
      <c r="I182" s="24"/>
      <c r="J182" s="24"/>
    </row>
    <row r="183" spans="1:10" ht="12.75">
      <c r="A183" s="29" t="s">
        <v>325</v>
      </c>
      <c r="B183" s="90">
        <v>0.028</v>
      </c>
      <c r="C183" s="90">
        <v>0</v>
      </c>
      <c r="D183" s="90">
        <v>0</v>
      </c>
      <c r="E183" s="90">
        <v>0</v>
      </c>
      <c r="F183" s="90">
        <v>0</v>
      </c>
      <c r="G183" s="90">
        <v>0</v>
      </c>
      <c r="H183" s="90">
        <v>0</v>
      </c>
      <c r="I183" s="24"/>
      <c r="J183" s="24"/>
    </row>
    <row r="184" spans="1:10" ht="12.75">
      <c r="A184" s="29" t="s">
        <v>326</v>
      </c>
      <c r="B184" s="90">
        <v>0.04</v>
      </c>
      <c r="C184" s="90">
        <v>0</v>
      </c>
      <c r="D184" s="90">
        <v>0</v>
      </c>
      <c r="E184" s="90">
        <v>0</v>
      </c>
      <c r="F184" s="90">
        <v>0</v>
      </c>
      <c r="G184" s="90">
        <v>0</v>
      </c>
      <c r="H184" s="90">
        <v>0</v>
      </c>
      <c r="I184" s="24"/>
      <c r="J184" s="24"/>
    </row>
    <row r="185" spans="1:10" ht="12.75">
      <c r="A185" s="29" t="s">
        <v>320</v>
      </c>
      <c r="B185" s="90">
        <v>0.095</v>
      </c>
      <c r="C185" s="90">
        <v>0</v>
      </c>
      <c r="D185" s="90">
        <v>0</v>
      </c>
      <c r="E185" s="90">
        <v>0</v>
      </c>
      <c r="F185" s="90">
        <v>0</v>
      </c>
      <c r="G185" s="90">
        <v>0</v>
      </c>
      <c r="H185" s="90">
        <v>0</v>
      </c>
      <c r="I185" s="24"/>
      <c r="J185" s="24"/>
    </row>
    <row r="186" spans="1:10" ht="12.75">
      <c r="A186" s="29" t="s">
        <v>321</v>
      </c>
      <c r="B186" s="90">
        <v>0.016</v>
      </c>
      <c r="C186" s="90">
        <v>0</v>
      </c>
      <c r="D186" s="90">
        <v>0</v>
      </c>
      <c r="E186" s="90">
        <v>0</v>
      </c>
      <c r="F186" s="90">
        <v>0</v>
      </c>
      <c r="G186" s="90">
        <v>0</v>
      </c>
      <c r="H186" s="90">
        <v>0</v>
      </c>
      <c r="I186" s="24"/>
      <c r="J186" s="24"/>
    </row>
    <row r="187" spans="1:10" ht="12.75">
      <c r="A187" s="29" t="s">
        <v>322</v>
      </c>
      <c r="B187" s="90">
        <v>0.03</v>
      </c>
      <c r="C187" s="90">
        <v>0</v>
      </c>
      <c r="D187" s="90">
        <v>0</v>
      </c>
      <c r="E187" s="90">
        <v>0</v>
      </c>
      <c r="F187" s="90">
        <v>0</v>
      </c>
      <c r="G187" s="90">
        <v>0</v>
      </c>
      <c r="H187" s="90">
        <v>0</v>
      </c>
      <c r="I187" s="24"/>
      <c r="J187" s="24"/>
    </row>
    <row r="188" spans="1:10" ht="12.75">
      <c r="A188" s="29" t="s">
        <v>323</v>
      </c>
      <c r="B188" s="90">
        <v>0.113</v>
      </c>
      <c r="C188" s="90">
        <v>0</v>
      </c>
      <c r="D188" s="90">
        <v>0</v>
      </c>
      <c r="E188" s="90">
        <v>0</v>
      </c>
      <c r="F188" s="90">
        <v>0</v>
      </c>
      <c r="G188" s="90">
        <v>0</v>
      </c>
      <c r="H188" s="90">
        <v>0</v>
      </c>
      <c r="I188" s="24"/>
      <c r="J188" s="24"/>
    </row>
    <row r="189" spans="1:10" ht="12.75">
      <c r="A189" s="29" t="s">
        <v>324</v>
      </c>
      <c r="B189" s="90">
        <v>0.269</v>
      </c>
      <c r="C189" s="90">
        <v>0</v>
      </c>
      <c r="D189" s="90">
        <v>0</v>
      </c>
      <c r="E189" s="90">
        <v>0</v>
      </c>
      <c r="F189" s="90">
        <v>0</v>
      </c>
      <c r="G189" s="90">
        <v>0</v>
      </c>
      <c r="H189" s="90">
        <v>0</v>
      </c>
      <c r="I189" s="24"/>
      <c r="J189" s="24"/>
    </row>
    <row r="190" spans="1:10" ht="12.75">
      <c r="A190" s="29"/>
      <c r="B190" s="90"/>
      <c r="C190" s="90"/>
      <c r="D190" s="90"/>
      <c r="E190" s="90"/>
      <c r="F190" s="90"/>
      <c r="G190" s="90"/>
      <c r="H190" s="90"/>
      <c r="I190" s="24"/>
      <c r="J190" s="24"/>
    </row>
    <row r="191" spans="1:10" ht="12.75">
      <c r="A191" s="29"/>
      <c r="B191" s="90"/>
      <c r="C191" s="90"/>
      <c r="D191" s="90"/>
      <c r="E191" s="90"/>
      <c r="F191" s="90"/>
      <c r="G191" s="90"/>
      <c r="H191" s="90"/>
      <c r="I191" s="24"/>
      <c r="J191" s="24"/>
    </row>
    <row r="192" spans="1:10" ht="12.75">
      <c r="A192" s="16" t="s">
        <v>129</v>
      </c>
      <c r="B192" s="92">
        <f>SUM(B173:B191)</f>
        <v>2.077</v>
      </c>
      <c r="C192" s="92">
        <f>SUM(C173:C191)</f>
        <v>2.036</v>
      </c>
      <c r="D192" s="92"/>
      <c r="E192" s="92"/>
      <c r="F192" s="92">
        <f>SUM(F174:F182)</f>
        <v>2.3909999999999996</v>
      </c>
      <c r="G192" s="92">
        <f>SUM(G174:G182)</f>
        <v>1.062</v>
      </c>
      <c r="H192" s="92">
        <f>SUM(H174:H182)</f>
        <v>0.765</v>
      </c>
      <c r="I192" s="24"/>
      <c r="J192" s="24"/>
    </row>
    <row r="193" spans="1:10" ht="12.75">
      <c r="A193" s="29" t="s">
        <v>19</v>
      </c>
      <c r="B193" s="90"/>
      <c r="C193" s="90"/>
      <c r="D193" s="90"/>
      <c r="E193" s="90"/>
      <c r="F193" s="90"/>
      <c r="G193" s="90"/>
      <c r="H193" s="90"/>
      <c r="I193" s="24"/>
      <c r="J193" s="24"/>
    </row>
    <row r="194" spans="1:10" ht="12.75">
      <c r="A194" s="16" t="s">
        <v>208</v>
      </c>
      <c r="B194" s="90"/>
      <c r="C194" s="90"/>
      <c r="D194" s="90"/>
      <c r="E194" s="90"/>
      <c r="F194" s="90"/>
      <c r="G194" s="90"/>
      <c r="H194" s="90"/>
      <c r="I194" s="24"/>
      <c r="J194" s="24"/>
    </row>
    <row r="195" spans="2:10" ht="12.75">
      <c r="B195" s="90"/>
      <c r="C195" s="90"/>
      <c r="D195" s="90"/>
      <c r="E195" s="90"/>
      <c r="F195" s="90"/>
      <c r="G195" s="90"/>
      <c r="H195" s="90"/>
      <c r="I195" s="24"/>
      <c r="J195" s="24"/>
    </row>
    <row r="196" spans="1:10" ht="12.75">
      <c r="A196" t="s">
        <v>257</v>
      </c>
      <c r="B196" s="90">
        <v>0.026</v>
      </c>
      <c r="C196" s="90">
        <v>0</v>
      </c>
      <c r="D196" s="90">
        <v>0</v>
      </c>
      <c r="E196" s="90">
        <v>0</v>
      </c>
      <c r="F196" s="90">
        <v>0</v>
      </c>
      <c r="G196" s="90">
        <v>0</v>
      </c>
      <c r="H196" s="90">
        <v>0</v>
      </c>
      <c r="I196" s="24"/>
      <c r="J196" s="24"/>
    </row>
    <row r="197" spans="1:10" ht="12.75">
      <c r="A197" t="s">
        <v>258</v>
      </c>
      <c r="B197" s="90">
        <v>0.025</v>
      </c>
      <c r="C197" s="90">
        <v>0</v>
      </c>
      <c r="D197" s="90">
        <v>0</v>
      </c>
      <c r="E197" s="90">
        <v>0</v>
      </c>
      <c r="F197" s="90">
        <v>0</v>
      </c>
      <c r="G197" s="90">
        <v>0</v>
      </c>
      <c r="H197" s="90">
        <v>0</v>
      </c>
      <c r="I197" s="24"/>
      <c r="J197" s="24"/>
    </row>
    <row r="198" spans="1:10" ht="12.75">
      <c r="A198" t="s">
        <v>259</v>
      </c>
      <c r="B198" s="90">
        <v>0.002</v>
      </c>
      <c r="C198" s="90">
        <v>0</v>
      </c>
      <c r="D198" s="90">
        <v>0</v>
      </c>
      <c r="E198" s="90">
        <v>0</v>
      </c>
      <c r="F198" s="90">
        <v>0</v>
      </c>
      <c r="G198" s="90">
        <v>0</v>
      </c>
      <c r="H198" s="90">
        <v>0</v>
      </c>
      <c r="I198" s="24"/>
      <c r="J198" s="24"/>
    </row>
    <row r="199" spans="1:10" ht="12.75">
      <c r="A199" t="s">
        <v>260</v>
      </c>
      <c r="B199" s="90">
        <v>0.05</v>
      </c>
      <c r="C199" s="90">
        <v>0</v>
      </c>
      <c r="D199" s="90">
        <v>0</v>
      </c>
      <c r="E199" s="90">
        <v>0</v>
      </c>
      <c r="F199" s="90">
        <v>0</v>
      </c>
      <c r="G199" s="90">
        <v>0</v>
      </c>
      <c r="H199" s="90">
        <v>0</v>
      </c>
      <c r="I199" s="24"/>
      <c r="J199" s="24"/>
    </row>
    <row r="200" spans="1:10" ht="12.75">
      <c r="A200" t="s">
        <v>261</v>
      </c>
      <c r="B200" s="90">
        <v>0.009</v>
      </c>
      <c r="C200" s="90">
        <v>0</v>
      </c>
      <c r="D200" s="90">
        <v>0</v>
      </c>
      <c r="E200" s="90">
        <v>0</v>
      </c>
      <c r="F200" s="90">
        <v>0</v>
      </c>
      <c r="G200" s="90">
        <v>0</v>
      </c>
      <c r="H200" s="90">
        <v>0</v>
      </c>
      <c r="I200" s="24"/>
      <c r="J200" s="24"/>
    </row>
    <row r="201" spans="1:10" ht="12.75">
      <c r="A201" t="s">
        <v>130</v>
      </c>
      <c r="B201" s="90">
        <v>0.024</v>
      </c>
      <c r="C201" s="90">
        <v>0</v>
      </c>
      <c r="D201" s="90">
        <v>0</v>
      </c>
      <c r="E201" s="90">
        <v>0</v>
      </c>
      <c r="F201" s="90">
        <v>0</v>
      </c>
      <c r="G201" s="90">
        <v>0</v>
      </c>
      <c r="H201" s="90">
        <v>0</v>
      </c>
      <c r="I201" s="24"/>
      <c r="J201" s="24"/>
    </row>
    <row r="202" spans="1:10" ht="12.75">
      <c r="A202" t="s">
        <v>131</v>
      </c>
      <c r="B202" s="90">
        <v>3.308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24"/>
      <c r="J202" s="24"/>
    </row>
    <row r="203" spans="1:10" ht="12.75">
      <c r="A203" t="s">
        <v>262</v>
      </c>
      <c r="B203" s="90">
        <v>0.003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24"/>
      <c r="J203" s="24"/>
    </row>
    <row r="204" spans="1:10" ht="12.75">
      <c r="A204" t="s">
        <v>263</v>
      </c>
      <c r="B204" s="90">
        <v>0.003</v>
      </c>
      <c r="C204" s="90">
        <v>0</v>
      </c>
      <c r="D204" s="90">
        <v>0</v>
      </c>
      <c r="E204" s="90">
        <v>0</v>
      </c>
      <c r="F204" s="90">
        <v>0</v>
      </c>
      <c r="G204" s="90">
        <v>0</v>
      </c>
      <c r="H204" s="90">
        <v>0</v>
      </c>
      <c r="I204" s="24"/>
      <c r="J204" s="24"/>
    </row>
    <row r="205" spans="1:10" ht="12.75">
      <c r="A205" t="s">
        <v>264</v>
      </c>
      <c r="B205" s="90">
        <v>0.016</v>
      </c>
      <c r="C205" s="90">
        <v>0</v>
      </c>
      <c r="D205" s="90">
        <v>0</v>
      </c>
      <c r="E205" s="90">
        <v>0</v>
      </c>
      <c r="F205" s="90">
        <v>0</v>
      </c>
      <c r="G205" s="90">
        <v>0</v>
      </c>
      <c r="H205" s="90">
        <v>0</v>
      </c>
      <c r="I205" s="24"/>
      <c r="J205" s="24"/>
    </row>
    <row r="206" spans="1:10" ht="12.75">
      <c r="A206" t="s">
        <v>265</v>
      </c>
      <c r="B206" s="90">
        <v>0.1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90">
        <v>0</v>
      </c>
      <c r="I206" s="24"/>
      <c r="J206" s="24"/>
    </row>
    <row r="207" spans="1:10" ht="12.75">
      <c r="A207" t="s">
        <v>266</v>
      </c>
      <c r="B207" s="90">
        <v>0.008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90">
        <v>0</v>
      </c>
      <c r="I207" s="24"/>
      <c r="J207" s="24"/>
    </row>
    <row r="208" spans="1:10" ht="12.75">
      <c r="A208" t="s">
        <v>267</v>
      </c>
      <c r="B208" s="90">
        <v>0.008</v>
      </c>
      <c r="C208" s="90">
        <v>0</v>
      </c>
      <c r="D208" s="90">
        <v>0</v>
      </c>
      <c r="E208" s="90">
        <v>0</v>
      </c>
      <c r="F208" s="90">
        <v>0</v>
      </c>
      <c r="G208" s="90">
        <v>0</v>
      </c>
      <c r="H208" s="90">
        <v>0</v>
      </c>
      <c r="I208" s="24"/>
      <c r="J208" s="24"/>
    </row>
    <row r="209" spans="1:10" ht="12.75">
      <c r="A209" t="s">
        <v>268</v>
      </c>
      <c r="B209" s="90">
        <v>0.02</v>
      </c>
      <c r="C209" s="90">
        <v>0</v>
      </c>
      <c r="D209" s="90">
        <v>0</v>
      </c>
      <c r="E209" s="90">
        <v>0</v>
      </c>
      <c r="F209" s="90">
        <v>0</v>
      </c>
      <c r="G209" s="90">
        <v>0</v>
      </c>
      <c r="H209" s="90">
        <v>0</v>
      </c>
      <c r="I209" s="24"/>
      <c r="J209" s="24"/>
    </row>
    <row r="210" spans="1:10" ht="12.75">
      <c r="A210" t="s">
        <v>269</v>
      </c>
      <c r="B210" s="90">
        <v>0.033</v>
      </c>
      <c r="C210" s="90">
        <v>0</v>
      </c>
      <c r="D210" s="90">
        <v>0</v>
      </c>
      <c r="E210" s="90">
        <v>0</v>
      </c>
      <c r="F210" s="90">
        <v>0</v>
      </c>
      <c r="G210" s="90">
        <v>0</v>
      </c>
      <c r="H210" s="90">
        <v>0</v>
      </c>
      <c r="I210" s="24"/>
      <c r="J210" s="24"/>
    </row>
    <row r="211" spans="1:10" ht="12.75">
      <c r="A211" t="s">
        <v>270</v>
      </c>
      <c r="B211" s="90">
        <v>0.137</v>
      </c>
      <c r="C211" s="90">
        <v>0</v>
      </c>
      <c r="D211" s="90">
        <v>0</v>
      </c>
      <c r="E211" s="90">
        <v>0</v>
      </c>
      <c r="F211" s="90">
        <v>0</v>
      </c>
      <c r="G211" s="90">
        <v>0</v>
      </c>
      <c r="H211" s="90">
        <v>0</v>
      </c>
      <c r="I211" s="24"/>
      <c r="J211" s="24"/>
    </row>
    <row r="212" spans="1:10" ht="12.75">
      <c r="A212" t="s">
        <v>271</v>
      </c>
      <c r="B212" s="90">
        <v>0.248</v>
      </c>
      <c r="C212" s="90">
        <v>0</v>
      </c>
      <c r="D212" s="90">
        <v>0</v>
      </c>
      <c r="E212" s="90">
        <v>0</v>
      </c>
      <c r="F212" s="90">
        <v>0</v>
      </c>
      <c r="G212" s="90">
        <v>0</v>
      </c>
      <c r="H212" s="90">
        <v>0</v>
      </c>
      <c r="I212" s="24"/>
      <c r="J212" s="24"/>
    </row>
    <row r="213" spans="1:10" ht="12.75">
      <c r="A213" t="s">
        <v>272</v>
      </c>
      <c r="B213" s="90">
        <v>0.11</v>
      </c>
      <c r="C213" s="90">
        <v>0</v>
      </c>
      <c r="D213" s="90">
        <v>0</v>
      </c>
      <c r="E213" s="90">
        <v>0</v>
      </c>
      <c r="F213" s="90">
        <v>0</v>
      </c>
      <c r="G213" s="90">
        <v>0</v>
      </c>
      <c r="H213" s="90">
        <v>0</v>
      </c>
      <c r="I213" s="24"/>
      <c r="J213" s="24"/>
    </row>
    <row r="214" spans="1:10" ht="12.75">
      <c r="A214" t="s">
        <v>273</v>
      </c>
      <c r="B214" s="90">
        <v>0.002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0</v>
      </c>
      <c r="I214" s="24"/>
      <c r="J214" s="24"/>
    </row>
    <row r="215" spans="1:10" ht="12.75">
      <c r="A215" t="s">
        <v>274</v>
      </c>
      <c r="B215" s="90">
        <v>0.002</v>
      </c>
      <c r="C215" s="90">
        <v>0</v>
      </c>
      <c r="D215" s="90">
        <v>0</v>
      </c>
      <c r="E215" s="90">
        <v>0</v>
      </c>
      <c r="F215" s="90">
        <v>0</v>
      </c>
      <c r="G215" s="90">
        <v>0</v>
      </c>
      <c r="H215" s="90">
        <v>0</v>
      </c>
      <c r="I215" s="24"/>
      <c r="J215" s="24"/>
    </row>
    <row r="216" spans="1:10" ht="12.75">
      <c r="A216" t="s">
        <v>275</v>
      </c>
      <c r="B216" s="90">
        <v>0.006</v>
      </c>
      <c r="C216" s="90">
        <v>0</v>
      </c>
      <c r="D216" s="90">
        <v>0</v>
      </c>
      <c r="E216" s="90">
        <v>0</v>
      </c>
      <c r="F216" s="90">
        <v>0</v>
      </c>
      <c r="G216" s="90">
        <v>0</v>
      </c>
      <c r="H216" s="90">
        <v>0</v>
      </c>
      <c r="I216" s="24"/>
      <c r="J216" s="24"/>
    </row>
    <row r="217" spans="1:10" ht="12.75">
      <c r="A217" t="s">
        <v>276</v>
      </c>
      <c r="B217" s="90">
        <v>0.036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90">
        <v>0</v>
      </c>
      <c r="I217" s="24"/>
      <c r="J217" s="24"/>
    </row>
    <row r="218" spans="1:10" ht="12.75">
      <c r="A218" t="s">
        <v>277</v>
      </c>
      <c r="B218" s="90">
        <v>0.057</v>
      </c>
      <c r="C218" s="90">
        <v>0</v>
      </c>
      <c r="D218" s="90">
        <v>0</v>
      </c>
      <c r="E218" s="90">
        <v>0</v>
      </c>
      <c r="F218" s="90">
        <v>0</v>
      </c>
      <c r="G218" s="90">
        <v>0</v>
      </c>
      <c r="H218" s="90">
        <v>0</v>
      </c>
      <c r="I218" s="24"/>
      <c r="J218" s="24"/>
    </row>
    <row r="219" spans="1:10" ht="12.75">
      <c r="A219" t="s">
        <v>278</v>
      </c>
      <c r="B219" s="90">
        <v>0.086</v>
      </c>
      <c r="C219" s="90">
        <v>0</v>
      </c>
      <c r="D219" s="90">
        <v>0</v>
      </c>
      <c r="E219" s="90">
        <v>0</v>
      </c>
      <c r="F219" s="90">
        <v>0</v>
      </c>
      <c r="G219" s="90">
        <v>0</v>
      </c>
      <c r="H219" s="90">
        <v>0</v>
      </c>
      <c r="I219" s="24"/>
      <c r="J219" s="24"/>
    </row>
    <row r="220" spans="1:10" ht="12.75">
      <c r="A220" t="s">
        <v>279</v>
      </c>
      <c r="B220" s="90">
        <v>0.019</v>
      </c>
      <c r="C220" s="90">
        <v>0</v>
      </c>
      <c r="D220" s="90">
        <v>0</v>
      </c>
      <c r="E220" s="90">
        <v>0</v>
      </c>
      <c r="F220" s="90">
        <v>0</v>
      </c>
      <c r="G220" s="90">
        <v>0</v>
      </c>
      <c r="H220" s="90">
        <v>0</v>
      </c>
      <c r="I220" s="24"/>
      <c r="J220" s="24"/>
    </row>
    <row r="221" spans="1:10" ht="12.75">
      <c r="A221" t="s">
        <v>280</v>
      </c>
      <c r="B221" s="90">
        <v>0.031</v>
      </c>
      <c r="C221" s="90">
        <v>0</v>
      </c>
      <c r="D221" s="90">
        <v>0</v>
      </c>
      <c r="E221" s="90">
        <v>0</v>
      </c>
      <c r="F221" s="90">
        <v>0</v>
      </c>
      <c r="G221" s="90">
        <v>0</v>
      </c>
      <c r="H221" s="90">
        <v>0</v>
      </c>
      <c r="I221" s="24"/>
      <c r="J221" s="24"/>
    </row>
    <row r="222" spans="1:10" ht="12.75">
      <c r="A222" t="s">
        <v>281</v>
      </c>
      <c r="B222" s="90">
        <v>0.165</v>
      </c>
      <c r="C222" s="90">
        <v>0</v>
      </c>
      <c r="D222" s="90">
        <v>0</v>
      </c>
      <c r="E222" s="90">
        <v>0</v>
      </c>
      <c r="F222" s="90">
        <v>0</v>
      </c>
      <c r="G222" s="90">
        <v>0</v>
      </c>
      <c r="H222" s="90">
        <v>0</v>
      </c>
      <c r="I222" s="24"/>
      <c r="J222" s="24"/>
    </row>
    <row r="223" spans="1:10" ht="12.75">
      <c r="A223" t="s">
        <v>282</v>
      </c>
      <c r="B223" s="90">
        <v>0.079</v>
      </c>
      <c r="C223" s="90">
        <v>0</v>
      </c>
      <c r="D223" s="90">
        <v>0</v>
      </c>
      <c r="E223" s="90">
        <v>0</v>
      </c>
      <c r="F223" s="90">
        <v>0</v>
      </c>
      <c r="G223" s="90">
        <v>0</v>
      </c>
      <c r="H223" s="90">
        <v>0</v>
      </c>
      <c r="I223" s="24"/>
      <c r="J223" s="24"/>
    </row>
    <row r="224" spans="1:10" ht="12.75">
      <c r="A224" s="29"/>
      <c r="B224" s="90"/>
      <c r="C224" s="90"/>
      <c r="D224" s="90"/>
      <c r="E224" s="90"/>
      <c r="F224" s="90"/>
      <c r="G224" s="90"/>
      <c r="H224" s="90"/>
      <c r="I224" s="24"/>
      <c r="J224" s="24"/>
    </row>
    <row r="225" spans="1:10" ht="12.75">
      <c r="A225" s="29"/>
      <c r="B225" s="90"/>
      <c r="C225" s="90"/>
      <c r="D225" s="90"/>
      <c r="E225" s="90"/>
      <c r="F225" s="90"/>
      <c r="G225" s="90"/>
      <c r="H225" s="90"/>
      <c r="I225" s="24"/>
      <c r="J225" s="24"/>
    </row>
    <row r="226" spans="1:10" ht="12.75">
      <c r="A226" s="29" t="s">
        <v>16</v>
      </c>
      <c r="B226" s="90"/>
      <c r="C226" s="90"/>
      <c r="D226" s="90"/>
      <c r="E226" s="90"/>
      <c r="F226" s="90"/>
      <c r="G226" s="90"/>
      <c r="H226" s="90"/>
      <c r="I226" s="24"/>
      <c r="J226" s="24"/>
    </row>
    <row r="227" spans="1:10" ht="12.75">
      <c r="A227" s="29" t="s">
        <v>131</v>
      </c>
      <c r="B227" s="90">
        <v>0</v>
      </c>
      <c r="C227" s="90">
        <v>2.758</v>
      </c>
      <c r="D227" s="90"/>
      <c r="E227" s="90"/>
      <c r="F227" s="90">
        <v>0</v>
      </c>
      <c r="G227" s="90">
        <v>0</v>
      </c>
      <c r="H227" s="90">
        <v>0</v>
      </c>
      <c r="I227" s="24"/>
      <c r="J227" s="24"/>
    </row>
    <row r="228" spans="1:10" ht="12.75">
      <c r="A228" s="29" t="s">
        <v>133</v>
      </c>
      <c r="B228" s="90">
        <v>0</v>
      </c>
      <c r="C228" s="90">
        <v>0.15</v>
      </c>
      <c r="D228" s="90"/>
      <c r="E228" s="90"/>
      <c r="F228" s="90">
        <v>0</v>
      </c>
      <c r="G228" s="90">
        <v>0</v>
      </c>
      <c r="H228" s="90">
        <v>0</v>
      </c>
      <c r="I228" s="24"/>
      <c r="J228" s="24"/>
    </row>
    <row r="229" spans="1:10" ht="12.75">
      <c r="A229" s="29" t="s">
        <v>134</v>
      </c>
      <c r="B229" s="90">
        <v>0</v>
      </c>
      <c r="C229" s="90">
        <v>2.473</v>
      </c>
      <c r="D229" s="90"/>
      <c r="E229" s="90"/>
      <c r="F229" s="90">
        <v>0.055</v>
      </c>
      <c r="G229" s="90">
        <v>0</v>
      </c>
      <c r="H229" s="90">
        <v>0</v>
      </c>
      <c r="I229" s="24"/>
      <c r="J229" s="24"/>
    </row>
    <row r="230" spans="1:10" ht="12.75">
      <c r="A230" s="29"/>
      <c r="B230" s="90"/>
      <c r="C230" s="90"/>
      <c r="D230" s="90"/>
      <c r="E230" s="90"/>
      <c r="F230" s="90"/>
      <c r="G230" s="90"/>
      <c r="H230" s="90"/>
      <c r="I230" s="24"/>
      <c r="J230" s="24"/>
    </row>
    <row r="231" spans="1:10" ht="12.75">
      <c r="A231" s="29" t="s">
        <v>24</v>
      </c>
      <c r="B231" s="90"/>
      <c r="C231" s="90"/>
      <c r="D231" s="90"/>
      <c r="E231" s="90"/>
      <c r="F231" s="90"/>
      <c r="G231" s="90"/>
      <c r="H231" s="90"/>
      <c r="I231" s="24"/>
      <c r="J231" s="24"/>
    </row>
    <row r="232" spans="1:10" ht="12.75">
      <c r="A232" s="29" t="s">
        <v>130</v>
      </c>
      <c r="B232" s="90">
        <v>0</v>
      </c>
      <c r="C232" s="90">
        <v>0.25</v>
      </c>
      <c r="D232" s="90"/>
      <c r="E232" s="90"/>
      <c r="F232" s="90">
        <v>0.25</v>
      </c>
      <c r="G232" s="90">
        <v>0.25</v>
      </c>
      <c r="H232" s="90">
        <v>0.25</v>
      </c>
      <c r="I232" s="24"/>
      <c r="J232" s="24"/>
    </row>
    <row r="233" spans="1:10" ht="12.75">
      <c r="A233" s="29" t="s">
        <v>132</v>
      </c>
      <c r="B233" s="90">
        <v>0</v>
      </c>
      <c r="C233" s="90">
        <v>0.248</v>
      </c>
      <c r="D233" s="90"/>
      <c r="E233" s="90"/>
      <c r="F233" s="90">
        <v>0.248</v>
      </c>
      <c r="G233" s="90">
        <v>0.248</v>
      </c>
      <c r="H233" s="90">
        <v>0.248</v>
      </c>
      <c r="I233" s="24"/>
      <c r="J233" s="24"/>
    </row>
    <row r="234" spans="1:8" ht="12.75">
      <c r="A234" s="30"/>
      <c r="B234" s="90"/>
      <c r="C234" s="90"/>
      <c r="D234" s="90"/>
      <c r="E234" s="90"/>
      <c r="F234" s="90"/>
      <c r="G234" s="90"/>
      <c r="H234" s="90"/>
    </row>
    <row r="235" spans="1:10" ht="12.75">
      <c r="A235" s="29" t="s">
        <v>135</v>
      </c>
      <c r="B235" s="90"/>
      <c r="C235" s="90"/>
      <c r="D235" s="90"/>
      <c r="E235" s="90"/>
      <c r="F235" s="90"/>
      <c r="G235" s="90"/>
      <c r="H235" s="90"/>
      <c r="I235" s="24"/>
      <c r="J235" s="24"/>
    </row>
    <row r="236" spans="1:10" ht="12.75">
      <c r="A236" s="31" t="s">
        <v>24</v>
      </c>
      <c r="B236" s="90"/>
      <c r="C236" s="90"/>
      <c r="D236" s="90"/>
      <c r="E236" s="90"/>
      <c r="F236" s="90"/>
      <c r="G236" s="90"/>
      <c r="H236" s="90"/>
      <c r="I236" s="24"/>
      <c r="J236" s="24"/>
    </row>
    <row r="237" spans="1:10" ht="12.75">
      <c r="A237" s="29" t="s">
        <v>136</v>
      </c>
      <c r="B237" s="90">
        <v>0</v>
      </c>
      <c r="C237" s="90">
        <v>0.024</v>
      </c>
      <c r="D237" s="90"/>
      <c r="E237" s="90"/>
      <c r="F237" s="90">
        <v>0.048</v>
      </c>
      <c r="G237" s="90">
        <v>0.048</v>
      </c>
      <c r="H237" s="90">
        <v>0</v>
      </c>
      <c r="I237" s="24"/>
      <c r="J237" s="24"/>
    </row>
    <row r="238" spans="1:10" ht="12.75">
      <c r="A238" s="29" t="s">
        <v>137</v>
      </c>
      <c r="B238" s="90">
        <v>0</v>
      </c>
      <c r="C238" s="90">
        <v>0.02</v>
      </c>
      <c r="D238" s="90"/>
      <c r="E238" s="90"/>
      <c r="F238" s="90">
        <v>0</v>
      </c>
      <c r="G238" s="90">
        <v>0</v>
      </c>
      <c r="H238" s="90">
        <v>0</v>
      </c>
      <c r="I238" s="24"/>
      <c r="J238" s="24"/>
    </row>
    <row r="239" spans="1:10" ht="12.75">
      <c r="A239" s="29" t="s">
        <v>138</v>
      </c>
      <c r="B239" s="90">
        <v>0</v>
      </c>
      <c r="C239" s="90">
        <v>0</v>
      </c>
      <c r="D239" s="90"/>
      <c r="E239" s="90"/>
      <c r="F239" s="90">
        <v>0.539</v>
      </c>
      <c r="G239" s="90">
        <v>0.538</v>
      </c>
      <c r="H239" s="90">
        <v>0</v>
      </c>
      <c r="I239" s="24"/>
      <c r="J239" s="24"/>
    </row>
    <row r="240" spans="1:10" ht="12.75">
      <c r="A240" s="29" t="s">
        <v>139</v>
      </c>
      <c r="B240" s="90">
        <v>0</v>
      </c>
      <c r="C240" s="90">
        <v>0.1</v>
      </c>
      <c r="D240" s="90"/>
      <c r="E240" s="90"/>
      <c r="F240" s="90">
        <v>0</v>
      </c>
      <c r="G240" s="90">
        <v>0</v>
      </c>
      <c r="H240" s="90">
        <v>0</v>
      </c>
      <c r="I240" s="24"/>
      <c r="J240" s="24"/>
    </row>
    <row r="241" spans="1:10" ht="12.75">
      <c r="A241" s="29" t="s">
        <v>140</v>
      </c>
      <c r="B241" s="90">
        <v>0</v>
      </c>
      <c r="C241" s="90">
        <v>0.35</v>
      </c>
      <c r="D241" s="90"/>
      <c r="E241" s="90"/>
      <c r="F241" s="90">
        <v>0.004</v>
      </c>
      <c r="G241" s="90">
        <v>0</v>
      </c>
      <c r="H241" s="90">
        <v>0</v>
      </c>
      <c r="I241" s="24"/>
      <c r="J241" s="24"/>
    </row>
    <row r="242" spans="1:10" ht="12.75">
      <c r="A242" s="29" t="s">
        <v>141</v>
      </c>
      <c r="B242" s="90">
        <v>0</v>
      </c>
      <c r="C242" s="90">
        <v>0.3</v>
      </c>
      <c r="D242" s="90"/>
      <c r="E242" s="90"/>
      <c r="F242" s="90">
        <v>0.03</v>
      </c>
      <c r="G242" s="90">
        <v>0</v>
      </c>
      <c r="H242" s="90">
        <v>0</v>
      </c>
      <c r="I242" s="24"/>
      <c r="J242" s="24"/>
    </row>
    <row r="243" spans="1:10" ht="12.75">
      <c r="A243" s="29"/>
      <c r="B243" s="90"/>
      <c r="C243" s="90"/>
      <c r="D243" s="90"/>
      <c r="E243" s="90"/>
      <c r="F243" s="90"/>
      <c r="G243" s="90"/>
      <c r="H243" s="90"/>
      <c r="I243" s="24"/>
      <c r="J243" s="24"/>
    </row>
    <row r="244" spans="1:14" ht="12.75">
      <c r="A244" s="29" t="s">
        <v>16</v>
      </c>
      <c r="B244" s="90"/>
      <c r="C244" s="90"/>
      <c r="D244" s="90"/>
      <c r="E244" s="90"/>
      <c r="F244" s="90"/>
      <c r="G244" s="90"/>
      <c r="H244" s="90"/>
      <c r="I244" s="24"/>
      <c r="J244" s="24"/>
      <c r="L244" s="17"/>
      <c r="M244" s="17"/>
      <c r="N244" s="17"/>
    </row>
    <row r="245" spans="1:14" ht="12.75">
      <c r="A245" s="31" t="s">
        <v>149</v>
      </c>
      <c r="B245" s="90">
        <v>0.101</v>
      </c>
      <c r="C245" s="90">
        <v>0.01</v>
      </c>
      <c r="D245" s="90"/>
      <c r="E245" s="90"/>
      <c r="F245" s="90">
        <v>0</v>
      </c>
      <c r="G245" s="90">
        <v>0</v>
      </c>
      <c r="H245" s="90">
        <v>0</v>
      </c>
      <c r="I245" s="24"/>
      <c r="J245" s="24"/>
      <c r="L245" s="17"/>
      <c r="M245" s="17"/>
      <c r="N245" s="17"/>
    </row>
    <row r="246" spans="1:14" ht="12.75">
      <c r="A246" s="29" t="s">
        <v>150</v>
      </c>
      <c r="B246" s="90">
        <v>2.022</v>
      </c>
      <c r="C246" s="90">
        <v>1.264</v>
      </c>
      <c r="D246" s="90"/>
      <c r="E246" s="90"/>
      <c r="F246" s="90">
        <v>0</v>
      </c>
      <c r="G246" s="90">
        <v>0</v>
      </c>
      <c r="H246" s="90">
        <v>0</v>
      </c>
      <c r="I246" s="24"/>
      <c r="J246" s="24"/>
      <c r="L246" s="17"/>
      <c r="M246" s="17"/>
      <c r="N246" s="17"/>
    </row>
    <row r="247" spans="1:14" ht="12.75">
      <c r="A247" s="29" t="s">
        <v>255</v>
      </c>
      <c r="B247" s="90">
        <v>0.258</v>
      </c>
      <c r="C247" s="90">
        <v>0</v>
      </c>
      <c r="D247" s="90">
        <v>0</v>
      </c>
      <c r="E247" s="90">
        <v>0</v>
      </c>
      <c r="F247" s="90">
        <v>0</v>
      </c>
      <c r="G247" s="90">
        <v>0</v>
      </c>
      <c r="H247" s="90">
        <v>0</v>
      </c>
      <c r="I247" s="24"/>
      <c r="J247" s="24"/>
      <c r="L247" s="17"/>
      <c r="M247" s="17"/>
      <c r="N247" s="17"/>
    </row>
    <row r="248" spans="1:14" ht="12.75">
      <c r="A248" s="29" t="s">
        <v>256</v>
      </c>
      <c r="B248" s="90">
        <f>0.004+0.01+0.005</f>
        <v>0.019</v>
      </c>
      <c r="C248" s="90">
        <v>0</v>
      </c>
      <c r="D248" s="90">
        <v>0</v>
      </c>
      <c r="E248" s="90">
        <v>0</v>
      </c>
      <c r="F248" s="90">
        <v>0</v>
      </c>
      <c r="G248" s="90">
        <v>0</v>
      </c>
      <c r="H248" s="90">
        <v>0</v>
      </c>
      <c r="I248" s="24"/>
      <c r="J248" s="24"/>
      <c r="L248" s="17"/>
      <c r="M248" s="17"/>
      <c r="N248" s="17"/>
    </row>
    <row r="249" spans="1:14" ht="12.75">
      <c r="A249" s="29" t="s">
        <v>254</v>
      </c>
      <c r="B249" s="90">
        <f>0.116+0.237+0.081+0.155+0.894+0.037+0.298+0.015+0.063+0.022+0.014</f>
        <v>1.932</v>
      </c>
      <c r="C249" s="90">
        <v>0</v>
      </c>
      <c r="D249" s="90">
        <v>0</v>
      </c>
      <c r="E249" s="90">
        <v>0</v>
      </c>
      <c r="F249" s="90">
        <v>0</v>
      </c>
      <c r="G249" s="90">
        <v>0</v>
      </c>
      <c r="H249" s="90">
        <v>0</v>
      </c>
      <c r="I249" s="24"/>
      <c r="J249" s="24"/>
      <c r="L249" s="17"/>
      <c r="M249" s="17"/>
      <c r="N249" s="17"/>
    </row>
    <row r="250" spans="1:14" ht="12.75">
      <c r="A250" s="29" t="s">
        <v>225</v>
      </c>
      <c r="B250" s="93">
        <v>0.207</v>
      </c>
      <c r="C250" s="90">
        <v>0</v>
      </c>
      <c r="D250" s="90">
        <v>0</v>
      </c>
      <c r="E250" s="90">
        <v>0</v>
      </c>
      <c r="F250" s="90">
        <v>0</v>
      </c>
      <c r="G250" s="90">
        <v>0</v>
      </c>
      <c r="H250" s="90">
        <v>0</v>
      </c>
      <c r="I250" s="24"/>
      <c r="J250" s="24"/>
      <c r="L250" s="17"/>
      <c r="M250" s="17"/>
      <c r="N250" s="17"/>
    </row>
    <row r="251" spans="1:14" ht="12.75">
      <c r="A251" s="29"/>
      <c r="B251" s="90"/>
      <c r="C251" s="90"/>
      <c r="D251" s="90"/>
      <c r="E251" s="90"/>
      <c r="F251" s="90"/>
      <c r="G251" s="90"/>
      <c r="H251" s="90"/>
      <c r="I251" s="24"/>
      <c r="J251" s="24"/>
      <c r="L251" s="17"/>
      <c r="M251" s="17"/>
      <c r="N251" s="17"/>
    </row>
    <row r="252" spans="1:14" ht="12.75">
      <c r="A252" s="29" t="s">
        <v>142</v>
      </c>
      <c r="B252" s="90"/>
      <c r="C252" s="90"/>
      <c r="D252" s="90"/>
      <c r="E252" s="90"/>
      <c r="F252" s="90"/>
      <c r="G252" s="90"/>
      <c r="H252" s="90"/>
      <c r="I252" s="24"/>
      <c r="J252" s="24"/>
      <c r="L252" s="17"/>
      <c r="M252" s="17"/>
      <c r="N252" s="17"/>
    </row>
    <row r="253" spans="1:14" ht="12.75">
      <c r="A253" s="29" t="s">
        <v>24</v>
      </c>
      <c r="B253" s="90"/>
      <c r="C253" s="90"/>
      <c r="D253" s="90"/>
      <c r="E253" s="90"/>
      <c r="F253" s="90"/>
      <c r="G253" s="90"/>
      <c r="H253" s="90"/>
      <c r="I253" s="24"/>
      <c r="J253" s="24"/>
      <c r="L253" s="17"/>
      <c r="M253" s="17"/>
      <c r="N253" s="17"/>
    </row>
    <row r="254" spans="1:14" ht="12.75">
      <c r="A254" s="29" t="s">
        <v>143</v>
      </c>
      <c r="B254" s="90">
        <v>0</v>
      </c>
      <c r="C254" s="90">
        <v>0.118</v>
      </c>
      <c r="D254" s="90"/>
      <c r="E254" s="90"/>
      <c r="F254" s="90">
        <v>0</v>
      </c>
      <c r="G254" s="90">
        <v>0</v>
      </c>
      <c r="H254" s="90">
        <v>0</v>
      </c>
      <c r="I254" s="24"/>
      <c r="J254" s="24"/>
      <c r="L254" s="17"/>
      <c r="M254" s="17"/>
      <c r="N254" s="17"/>
    </row>
    <row r="255" spans="1:14" ht="12.75">
      <c r="A255" s="29" t="s">
        <v>144</v>
      </c>
      <c r="B255" s="90">
        <v>0.044</v>
      </c>
      <c r="C255" s="90">
        <v>0.1</v>
      </c>
      <c r="D255" s="90"/>
      <c r="E255" s="90"/>
      <c r="F255" s="90">
        <v>0</v>
      </c>
      <c r="G255" s="90">
        <v>0</v>
      </c>
      <c r="H255" s="90">
        <v>0</v>
      </c>
      <c r="I255" s="24"/>
      <c r="J255" s="24"/>
      <c r="L255" s="17"/>
      <c r="M255" s="17"/>
      <c r="N255" s="17"/>
    </row>
    <row r="256" spans="1:14" ht="12.75">
      <c r="A256" s="29" t="s">
        <v>145</v>
      </c>
      <c r="B256" s="90">
        <v>0</v>
      </c>
      <c r="C256" s="90">
        <v>0.12</v>
      </c>
      <c r="D256" s="90"/>
      <c r="E256" s="90"/>
      <c r="F256" s="90">
        <v>0</v>
      </c>
      <c r="G256" s="90">
        <v>0</v>
      </c>
      <c r="H256" s="90">
        <v>0</v>
      </c>
      <c r="I256" s="24"/>
      <c r="J256" s="24"/>
      <c r="L256" s="17"/>
      <c r="M256" s="17"/>
      <c r="N256" s="17"/>
    </row>
    <row r="257" spans="1:14" ht="12.75">
      <c r="A257" s="29" t="s">
        <v>146</v>
      </c>
      <c r="B257" s="90">
        <v>0</v>
      </c>
      <c r="C257" s="90">
        <v>2.25</v>
      </c>
      <c r="D257" s="90"/>
      <c r="E257" s="90"/>
      <c r="F257" s="90">
        <v>0</v>
      </c>
      <c r="G257" s="90">
        <v>0</v>
      </c>
      <c r="H257" s="90">
        <v>0</v>
      </c>
      <c r="I257" s="24"/>
      <c r="J257" s="24"/>
      <c r="L257" s="17"/>
      <c r="M257" s="17"/>
      <c r="N257" s="17"/>
    </row>
    <row r="258" spans="1:14" ht="12.75">
      <c r="A258" s="29" t="s">
        <v>147</v>
      </c>
      <c r="B258" s="90">
        <v>0</v>
      </c>
      <c r="C258" s="90">
        <v>0.315</v>
      </c>
      <c r="D258" s="90"/>
      <c r="E258" s="90"/>
      <c r="F258" s="90">
        <v>0</v>
      </c>
      <c r="G258" s="90">
        <v>0</v>
      </c>
      <c r="H258" s="90">
        <v>0</v>
      </c>
      <c r="I258" s="24"/>
      <c r="J258" s="24"/>
      <c r="L258" s="17"/>
      <c r="M258" s="17"/>
      <c r="N258" s="17"/>
    </row>
    <row r="259" spans="1:14" ht="12.75">
      <c r="A259" s="29" t="s">
        <v>148</v>
      </c>
      <c r="B259" s="90">
        <v>0</v>
      </c>
      <c r="C259" s="90">
        <v>0.09</v>
      </c>
      <c r="D259" s="90"/>
      <c r="E259" s="90"/>
      <c r="F259" s="90">
        <v>0</v>
      </c>
      <c r="G259" s="90">
        <v>0</v>
      </c>
      <c r="H259" s="90">
        <v>0</v>
      </c>
      <c r="I259" s="24"/>
      <c r="J259" s="24"/>
      <c r="L259" s="17"/>
      <c r="M259" s="17"/>
      <c r="N259" s="17"/>
    </row>
    <row r="260" spans="1:10" ht="12.75">
      <c r="A260" s="29"/>
      <c r="B260" s="90"/>
      <c r="C260" s="90"/>
      <c r="D260" s="90"/>
      <c r="E260" s="90"/>
      <c r="F260" s="90"/>
      <c r="G260" s="90"/>
      <c r="H260" s="90"/>
      <c r="I260" s="24"/>
      <c r="J260" s="24"/>
    </row>
    <row r="261" spans="1:10" ht="12.75">
      <c r="A261" s="16" t="s">
        <v>196</v>
      </c>
      <c r="B261" s="92">
        <f>SUM(B196:B259)</f>
        <v>9.196000000000002</v>
      </c>
      <c r="C261" s="92">
        <f>SUM(C227:C259)</f>
        <v>10.939999999999998</v>
      </c>
      <c r="D261" s="92"/>
      <c r="E261" s="92"/>
      <c r="F261" s="92">
        <f>SUM(F227:F259)</f>
        <v>1.1740000000000002</v>
      </c>
      <c r="G261" s="92">
        <f>SUM(G227:G259)</f>
        <v>1.084</v>
      </c>
      <c r="H261" s="92">
        <f>SUM(H227:H259)</f>
        <v>0.498</v>
      </c>
      <c r="I261" s="24"/>
      <c r="J261" s="24"/>
    </row>
    <row r="262" spans="1:10" ht="12.75">
      <c r="A262" s="29" t="s">
        <v>19</v>
      </c>
      <c r="B262" s="90"/>
      <c r="C262" s="90"/>
      <c r="D262" s="90"/>
      <c r="E262" s="90"/>
      <c r="F262" s="90"/>
      <c r="G262" s="90"/>
      <c r="H262" s="90"/>
      <c r="I262" s="24"/>
      <c r="J262" s="24"/>
    </row>
    <row r="263" spans="1:10" ht="12.75">
      <c r="A263" s="16" t="s">
        <v>151</v>
      </c>
      <c r="B263" s="90"/>
      <c r="C263" s="90"/>
      <c r="D263" s="90"/>
      <c r="E263" s="90"/>
      <c r="F263" s="90"/>
      <c r="G263" s="90"/>
      <c r="H263" s="90"/>
      <c r="I263" s="24"/>
      <c r="J263" s="24"/>
    </row>
    <row r="264" spans="1:10" ht="12.75">
      <c r="A264" s="29" t="s">
        <v>16</v>
      </c>
      <c r="B264" s="90"/>
      <c r="C264" s="90"/>
      <c r="D264" s="90"/>
      <c r="E264" s="90"/>
      <c r="F264" s="90"/>
      <c r="G264" s="90"/>
      <c r="H264" s="90"/>
      <c r="I264" s="24"/>
      <c r="J264" s="24"/>
    </row>
    <row r="265" spans="1:10" ht="12.75">
      <c r="A265" s="29" t="s">
        <v>152</v>
      </c>
      <c r="B265" s="90">
        <v>2.757</v>
      </c>
      <c r="C265" s="90">
        <v>6.397</v>
      </c>
      <c r="D265" s="90"/>
      <c r="E265" s="90"/>
      <c r="F265" s="90">
        <v>0.09</v>
      </c>
      <c r="G265" s="90">
        <v>0</v>
      </c>
      <c r="H265" s="90">
        <v>0</v>
      </c>
      <c r="I265" s="24"/>
      <c r="J265" s="24"/>
    </row>
    <row r="266" spans="1:10" ht="12.75">
      <c r="A266" s="29" t="s">
        <v>226</v>
      </c>
      <c r="B266" s="90">
        <f>0.15+0.07+0.05+0.05+0.218+0.179</f>
        <v>0.7170000000000001</v>
      </c>
      <c r="C266" s="90">
        <v>0</v>
      </c>
      <c r="D266" s="90">
        <v>0</v>
      </c>
      <c r="E266" s="90">
        <v>0</v>
      </c>
      <c r="F266" s="90">
        <v>0</v>
      </c>
      <c r="G266" s="90">
        <v>0</v>
      </c>
      <c r="H266" s="90">
        <v>0</v>
      </c>
      <c r="I266" s="24"/>
      <c r="J266" s="24"/>
    </row>
    <row r="267" spans="1:10" ht="12.75">
      <c r="A267" s="29" t="s">
        <v>227</v>
      </c>
      <c r="B267" s="90">
        <f>0.363+0.8+0.64+0.1+0.026+0.078</f>
        <v>2.007</v>
      </c>
      <c r="C267" s="90">
        <v>0</v>
      </c>
      <c r="D267" s="90">
        <v>0</v>
      </c>
      <c r="E267" s="90">
        <v>0</v>
      </c>
      <c r="F267" s="90">
        <v>0</v>
      </c>
      <c r="G267" s="90">
        <v>0</v>
      </c>
      <c r="H267" s="90">
        <v>0</v>
      </c>
      <c r="I267" s="24"/>
      <c r="J267" s="24"/>
    </row>
    <row r="268" spans="1:10" ht="12.75">
      <c r="A268" s="29" t="s">
        <v>228</v>
      </c>
      <c r="B268" s="90">
        <f>0.165+0.05</f>
        <v>0.21500000000000002</v>
      </c>
      <c r="C268" s="90">
        <v>0</v>
      </c>
      <c r="D268" s="90">
        <v>0</v>
      </c>
      <c r="E268" s="90">
        <v>0</v>
      </c>
      <c r="F268" s="90">
        <v>0</v>
      </c>
      <c r="G268" s="90">
        <v>0</v>
      </c>
      <c r="H268" s="90">
        <v>0</v>
      </c>
      <c r="I268" s="24"/>
      <c r="J268" s="24"/>
    </row>
    <row r="269" spans="1:10" ht="12.75">
      <c r="A269" s="29"/>
      <c r="B269" s="90"/>
      <c r="C269" s="90"/>
      <c r="D269" s="90"/>
      <c r="E269" s="90"/>
      <c r="F269" s="90"/>
      <c r="G269" s="90"/>
      <c r="H269" s="90"/>
      <c r="I269" s="24"/>
      <c r="J269" s="24"/>
    </row>
    <row r="270" spans="1:10" ht="12.75">
      <c r="A270" s="31" t="s">
        <v>24</v>
      </c>
      <c r="B270" s="90"/>
      <c r="C270" s="90"/>
      <c r="D270" s="90"/>
      <c r="E270" s="90"/>
      <c r="F270" s="90"/>
      <c r="G270" s="90"/>
      <c r="H270" s="90"/>
      <c r="I270" s="24"/>
      <c r="J270" s="24"/>
    </row>
    <row r="271" spans="1:10" ht="12.75">
      <c r="A271" s="29" t="s">
        <v>153</v>
      </c>
      <c r="B271" s="90">
        <v>0</v>
      </c>
      <c r="C271" s="90">
        <v>0.43400000000000005</v>
      </c>
      <c r="D271" s="90"/>
      <c r="E271" s="90"/>
      <c r="F271" s="90">
        <v>0</v>
      </c>
      <c r="G271" s="90">
        <v>0</v>
      </c>
      <c r="H271" s="90">
        <v>0</v>
      </c>
      <c r="I271" s="24"/>
      <c r="J271" s="24"/>
    </row>
    <row r="272" spans="1:10" ht="12.75">
      <c r="A272" s="29" t="s">
        <v>154</v>
      </c>
      <c r="B272" s="90">
        <v>0</v>
      </c>
      <c r="C272" s="90">
        <v>0.245</v>
      </c>
      <c r="D272" s="90"/>
      <c r="E272" s="90"/>
      <c r="F272" s="90">
        <v>0.18</v>
      </c>
      <c r="G272" s="90">
        <v>0</v>
      </c>
      <c r="H272" s="90">
        <v>0</v>
      </c>
      <c r="I272" s="24"/>
      <c r="J272" s="24"/>
    </row>
    <row r="273" spans="1:10" ht="12.75">
      <c r="A273" s="29" t="s">
        <v>174</v>
      </c>
      <c r="B273" s="90">
        <v>0.244</v>
      </c>
      <c r="C273" s="90">
        <v>0.18</v>
      </c>
      <c r="D273" s="90"/>
      <c r="E273" s="90"/>
      <c r="F273" s="90">
        <v>0.18</v>
      </c>
      <c r="G273" s="90">
        <v>0.18</v>
      </c>
      <c r="H273" s="90">
        <v>0.18</v>
      </c>
      <c r="I273" s="24"/>
      <c r="J273" s="24"/>
    </row>
    <row r="274" spans="1:10" ht="12.75">
      <c r="A274" s="29" t="s">
        <v>183</v>
      </c>
      <c r="B274" s="90">
        <v>0</v>
      </c>
      <c r="C274" s="90">
        <v>0.05</v>
      </c>
      <c r="D274" s="90"/>
      <c r="E274" s="90"/>
      <c r="F274" s="90">
        <v>0.5</v>
      </c>
      <c r="G274" s="90">
        <v>0.5</v>
      </c>
      <c r="H274" s="90">
        <v>0.05</v>
      </c>
      <c r="I274" s="24"/>
      <c r="J274" s="24"/>
    </row>
    <row r="275" spans="1:10" ht="12.75">
      <c r="A275" s="29"/>
      <c r="B275" s="90"/>
      <c r="C275" s="90"/>
      <c r="D275" s="90"/>
      <c r="E275" s="90"/>
      <c r="F275" s="90"/>
      <c r="G275" s="90"/>
      <c r="H275" s="90"/>
      <c r="I275" s="24"/>
      <c r="J275" s="24"/>
    </row>
    <row r="276" spans="1:10" ht="12.75">
      <c r="A276" s="16" t="s">
        <v>155</v>
      </c>
      <c r="B276" s="92">
        <f>SUM(B265:B275)</f>
        <v>5.9399999999999995</v>
      </c>
      <c r="C276" s="92">
        <f>SUM(C265:C275)</f>
        <v>7.306</v>
      </c>
      <c r="D276" s="92"/>
      <c r="E276" s="92"/>
      <c r="F276" s="92">
        <f>SUM(F265:F274)</f>
        <v>0.95</v>
      </c>
      <c r="G276" s="92">
        <f>SUM(G265:G274)</f>
        <v>0.6799999999999999</v>
      </c>
      <c r="H276" s="92">
        <f>SUM(H265:H274)</f>
        <v>0.22999999999999998</v>
      </c>
      <c r="I276" s="24"/>
      <c r="J276" s="24"/>
    </row>
    <row r="277" spans="1:10" ht="12.75">
      <c r="A277" s="29" t="s">
        <v>19</v>
      </c>
      <c r="B277" s="90"/>
      <c r="C277" s="90"/>
      <c r="D277" s="90"/>
      <c r="E277" s="90"/>
      <c r="F277" s="90"/>
      <c r="G277" s="90"/>
      <c r="H277" s="90"/>
      <c r="I277" s="24"/>
      <c r="J277" s="24"/>
    </row>
    <row r="278" spans="1:10" ht="12.75">
      <c r="A278" s="16" t="s">
        <v>156</v>
      </c>
      <c r="B278" s="90"/>
      <c r="C278" s="90"/>
      <c r="D278" s="90"/>
      <c r="E278" s="90"/>
      <c r="F278" s="90"/>
      <c r="G278" s="90"/>
      <c r="H278" s="90"/>
      <c r="I278" s="24"/>
      <c r="J278" s="24"/>
    </row>
    <row r="279" spans="1:10" ht="12.75">
      <c r="A279" t="s">
        <v>283</v>
      </c>
      <c r="B279" s="90">
        <v>0.705</v>
      </c>
      <c r="C279" s="90">
        <v>0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24"/>
      <c r="J279" s="24"/>
    </row>
    <row r="280" spans="1:10" ht="12.75">
      <c r="A280" t="s">
        <v>284</v>
      </c>
      <c r="B280" s="90">
        <v>0.3</v>
      </c>
      <c r="C280" s="90">
        <v>0</v>
      </c>
      <c r="D280" s="90">
        <v>0</v>
      </c>
      <c r="E280" s="90">
        <v>0</v>
      </c>
      <c r="F280" s="90">
        <v>0</v>
      </c>
      <c r="G280" s="90">
        <v>0</v>
      </c>
      <c r="H280" s="90">
        <v>0</v>
      </c>
      <c r="I280" s="24"/>
      <c r="J280" s="24"/>
    </row>
    <row r="281" spans="1:10" ht="12.75">
      <c r="A281" t="s">
        <v>158</v>
      </c>
      <c r="B281" s="90">
        <v>0.58</v>
      </c>
      <c r="C281" s="90">
        <v>0</v>
      </c>
      <c r="D281" s="90">
        <v>0</v>
      </c>
      <c r="E281" s="90">
        <v>0</v>
      </c>
      <c r="F281" s="90">
        <v>0</v>
      </c>
      <c r="G281" s="90">
        <v>0</v>
      </c>
      <c r="H281" s="90">
        <v>0</v>
      </c>
      <c r="I281" s="24"/>
      <c r="J281" s="24"/>
    </row>
    <row r="282" spans="1:10" ht="12.75">
      <c r="A282" t="s">
        <v>159</v>
      </c>
      <c r="B282" s="90">
        <v>0.04</v>
      </c>
      <c r="C282" s="90">
        <v>0</v>
      </c>
      <c r="D282" s="90">
        <v>0</v>
      </c>
      <c r="E282" s="90">
        <v>0</v>
      </c>
      <c r="F282" s="90">
        <v>0</v>
      </c>
      <c r="G282" s="90">
        <v>0</v>
      </c>
      <c r="H282" s="90">
        <v>0</v>
      </c>
      <c r="I282" s="24"/>
      <c r="J282" s="24"/>
    </row>
    <row r="283" spans="1:10" ht="12.75">
      <c r="A283" t="s">
        <v>160</v>
      </c>
      <c r="B283" s="90">
        <v>5</v>
      </c>
      <c r="C283" s="90">
        <v>0</v>
      </c>
      <c r="D283" s="90">
        <v>0</v>
      </c>
      <c r="E283" s="90">
        <v>0</v>
      </c>
      <c r="F283" s="90">
        <v>0</v>
      </c>
      <c r="G283" s="90">
        <v>0</v>
      </c>
      <c r="H283" s="90">
        <v>0</v>
      </c>
      <c r="I283" s="24"/>
      <c r="J283" s="24"/>
    </row>
    <row r="284" spans="1:10" ht="12.75">
      <c r="A284" t="s">
        <v>285</v>
      </c>
      <c r="B284" s="90">
        <v>0.589</v>
      </c>
      <c r="C284" s="90">
        <v>0</v>
      </c>
      <c r="D284" s="90">
        <v>0</v>
      </c>
      <c r="E284" s="90">
        <v>0</v>
      </c>
      <c r="F284" s="90">
        <v>0</v>
      </c>
      <c r="G284" s="90">
        <v>0</v>
      </c>
      <c r="H284" s="90">
        <v>0</v>
      </c>
      <c r="I284" s="24"/>
      <c r="J284" s="24"/>
    </row>
    <row r="285" spans="1:10" ht="12.75">
      <c r="A285" t="s">
        <v>286</v>
      </c>
      <c r="B285" s="90">
        <v>0.03</v>
      </c>
      <c r="C285" s="90">
        <v>0</v>
      </c>
      <c r="D285" s="90">
        <v>0</v>
      </c>
      <c r="E285" s="90">
        <v>0</v>
      </c>
      <c r="F285" s="90">
        <v>0</v>
      </c>
      <c r="G285" s="90">
        <v>0</v>
      </c>
      <c r="H285" s="90">
        <v>0</v>
      </c>
      <c r="I285" s="24"/>
      <c r="J285" s="24"/>
    </row>
    <row r="286" spans="1:10" ht="12.75">
      <c r="A286" t="s">
        <v>287</v>
      </c>
      <c r="B286" s="90">
        <v>0.237</v>
      </c>
      <c r="C286" s="90">
        <v>0</v>
      </c>
      <c r="D286" s="90">
        <v>0</v>
      </c>
      <c r="E286" s="90">
        <v>0</v>
      </c>
      <c r="F286" s="90">
        <v>0</v>
      </c>
      <c r="G286" s="90">
        <v>0</v>
      </c>
      <c r="H286" s="90">
        <v>0</v>
      </c>
      <c r="I286" s="24"/>
      <c r="J286" s="24"/>
    </row>
    <row r="287" spans="1:10" ht="12.75">
      <c r="A287" t="s">
        <v>288</v>
      </c>
      <c r="B287" s="90">
        <v>0.395</v>
      </c>
      <c r="C287" s="90">
        <v>0</v>
      </c>
      <c r="D287" s="90">
        <v>0</v>
      </c>
      <c r="E287" s="90">
        <v>0</v>
      </c>
      <c r="F287" s="90">
        <v>0</v>
      </c>
      <c r="G287" s="90">
        <v>0</v>
      </c>
      <c r="H287" s="90">
        <v>0</v>
      </c>
      <c r="I287" s="24"/>
      <c r="J287" s="24"/>
    </row>
    <row r="288" spans="1:10" ht="12.75">
      <c r="A288" t="s">
        <v>289</v>
      </c>
      <c r="B288" s="90">
        <v>0.103</v>
      </c>
      <c r="C288" s="90">
        <v>0</v>
      </c>
      <c r="D288" s="90">
        <v>0</v>
      </c>
      <c r="E288" s="90">
        <v>0</v>
      </c>
      <c r="F288" s="90">
        <v>0</v>
      </c>
      <c r="G288" s="90">
        <v>0</v>
      </c>
      <c r="H288" s="90">
        <v>0</v>
      </c>
      <c r="I288" s="24"/>
      <c r="J288" s="24"/>
    </row>
    <row r="289" spans="1:10" ht="12.75">
      <c r="A289" t="s">
        <v>177</v>
      </c>
      <c r="B289" s="90">
        <v>0.3</v>
      </c>
      <c r="C289" s="90">
        <v>0</v>
      </c>
      <c r="D289" s="90">
        <v>0</v>
      </c>
      <c r="E289" s="90">
        <v>0</v>
      </c>
      <c r="F289" s="90">
        <v>0</v>
      </c>
      <c r="G289" s="90">
        <v>0</v>
      </c>
      <c r="H289" s="90">
        <v>0</v>
      </c>
      <c r="I289" s="24"/>
      <c r="J289" s="24"/>
    </row>
    <row r="290" spans="1:10" ht="12.75">
      <c r="A290" t="s">
        <v>169</v>
      </c>
      <c r="B290" s="90">
        <v>0.339</v>
      </c>
      <c r="C290" s="90">
        <v>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24"/>
      <c r="J290" s="24"/>
    </row>
    <row r="291" spans="1:10" ht="12.75">
      <c r="A291" t="s">
        <v>290</v>
      </c>
      <c r="B291" s="90">
        <v>0.052</v>
      </c>
      <c r="C291" s="90">
        <v>0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24"/>
      <c r="J291" s="24"/>
    </row>
    <row r="292" spans="1:10" ht="12.75">
      <c r="A292" t="s">
        <v>291</v>
      </c>
      <c r="B292" s="90">
        <v>0.217</v>
      </c>
      <c r="C292" s="90">
        <v>0</v>
      </c>
      <c r="D292" s="90">
        <v>0</v>
      </c>
      <c r="E292" s="90">
        <v>0</v>
      </c>
      <c r="F292" s="90">
        <v>0</v>
      </c>
      <c r="G292" s="90">
        <v>0</v>
      </c>
      <c r="H292" s="90">
        <v>0</v>
      </c>
      <c r="I292" s="24"/>
      <c r="J292" s="24"/>
    </row>
    <row r="293" spans="1:10" ht="12.75">
      <c r="A293" t="s">
        <v>161</v>
      </c>
      <c r="B293" s="90">
        <v>0.1</v>
      </c>
      <c r="C293" s="90">
        <v>0</v>
      </c>
      <c r="D293" s="90">
        <v>0</v>
      </c>
      <c r="E293" s="90">
        <v>0</v>
      </c>
      <c r="F293" s="90">
        <v>0</v>
      </c>
      <c r="G293" s="90">
        <v>0</v>
      </c>
      <c r="H293" s="90">
        <v>0</v>
      </c>
      <c r="I293" s="24"/>
      <c r="J293" s="24"/>
    </row>
    <row r="294" spans="1:10" ht="12.75">
      <c r="A294" t="s">
        <v>292</v>
      </c>
      <c r="B294" s="90">
        <v>0.1</v>
      </c>
      <c r="C294" s="90">
        <v>0</v>
      </c>
      <c r="D294" s="90">
        <v>0</v>
      </c>
      <c r="E294" s="90">
        <v>0</v>
      </c>
      <c r="F294" s="90">
        <v>0</v>
      </c>
      <c r="G294" s="90">
        <v>0</v>
      </c>
      <c r="H294" s="90">
        <v>0</v>
      </c>
      <c r="I294" s="24"/>
      <c r="J294" s="24"/>
    </row>
    <row r="295" spans="1:10" ht="12.75">
      <c r="A295" t="s">
        <v>162</v>
      </c>
      <c r="B295" s="90">
        <v>0.124</v>
      </c>
      <c r="C295" s="90">
        <v>0</v>
      </c>
      <c r="D295" s="90">
        <v>0</v>
      </c>
      <c r="E295" s="90">
        <v>0</v>
      </c>
      <c r="F295" s="90">
        <v>0</v>
      </c>
      <c r="G295" s="90">
        <v>0</v>
      </c>
      <c r="H295" s="90">
        <v>0</v>
      </c>
      <c r="I295" s="24"/>
      <c r="J295" s="24"/>
    </row>
    <row r="296" spans="1:10" ht="12.75">
      <c r="A296" t="s">
        <v>293</v>
      </c>
      <c r="B296" s="90">
        <v>0.735</v>
      </c>
      <c r="C296" s="90">
        <v>0</v>
      </c>
      <c r="D296" s="90">
        <v>0</v>
      </c>
      <c r="E296" s="90">
        <v>0</v>
      </c>
      <c r="F296" s="90">
        <v>0</v>
      </c>
      <c r="G296" s="90">
        <v>0</v>
      </c>
      <c r="H296" s="90">
        <v>0</v>
      </c>
      <c r="I296" s="24"/>
      <c r="J296" s="24"/>
    </row>
    <row r="297" spans="1:10" ht="12.75">
      <c r="A297" t="s">
        <v>163</v>
      </c>
      <c r="B297" s="90">
        <v>0.4</v>
      </c>
      <c r="C297" s="90">
        <v>0</v>
      </c>
      <c r="D297" s="90">
        <v>0</v>
      </c>
      <c r="E297" s="90">
        <v>0</v>
      </c>
      <c r="F297" s="90">
        <v>0</v>
      </c>
      <c r="G297" s="90">
        <v>0</v>
      </c>
      <c r="H297" s="90">
        <v>0</v>
      </c>
      <c r="I297" s="24"/>
      <c r="J297" s="24"/>
    </row>
    <row r="298" spans="1:10" ht="12.75">
      <c r="A298" t="s">
        <v>294</v>
      </c>
      <c r="B298" s="90">
        <v>0.058</v>
      </c>
      <c r="C298" s="90">
        <v>0</v>
      </c>
      <c r="D298" s="90">
        <v>0</v>
      </c>
      <c r="E298" s="90">
        <v>0</v>
      </c>
      <c r="F298" s="90">
        <v>0</v>
      </c>
      <c r="G298" s="90">
        <v>0</v>
      </c>
      <c r="H298" s="90">
        <v>0</v>
      </c>
      <c r="I298" s="24"/>
      <c r="J298" s="24"/>
    </row>
    <row r="299" spans="1:10" ht="12.75">
      <c r="A299" t="s">
        <v>295</v>
      </c>
      <c r="B299" s="90">
        <v>0.069</v>
      </c>
      <c r="C299" s="90">
        <v>0</v>
      </c>
      <c r="D299" s="90">
        <v>0</v>
      </c>
      <c r="E299" s="90">
        <v>0</v>
      </c>
      <c r="F299" s="90">
        <v>0</v>
      </c>
      <c r="G299" s="90">
        <v>0</v>
      </c>
      <c r="H299" s="90">
        <v>0</v>
      </c>
      <c r="I299" s="24"/>
      <c r="J299" s="24"/>
    </row>
    <row r="300" spans="1:10" ht="12.75">
      <c r="A300" t="s">
        <v>296</v>
      </c>
      <c r="B300" s="90">
        <v>0.026</v>
      </c>
      <c r="C300" s="90">
        <v>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24"/>
      <c r="J300" s="24"/>
    </row>
    <row r="301" spans="1:10" ht="12.75">
      <c r="A301" t="s">
        <v>297</v>
      </c>
      <c r="B301" s="90">
        <v>0.009</v>
      </c>
      <c r="C301" s="90">
        <v>0</v>
      </c>
      <c r="D301" s="90">
        <v>0</v>
      </c>
      <c r="E301" s="90">
        <v>0</v>
      </c>
      <c r="F301" s="90">
        <v>0</v>
      </c>
      <c r="G301" s="90">
        <v>0</v>
      </c>
      <c r="H301" s="90">
        <v>0</v>
      </c>
      <c r="I301" s="24"/>
      <c r="J301" s="24"/>
    </row>
    <row r="302" spans="1:10" ht="12.75">
      <c r="A302" t="s">
        <v>298</v>
      </c>
      <c r="B302" s="90">
        <v>0.004</v>
      </c>
      <c r="C302" s="90">
        <v>0</v>
      </c>
      <c r="D302" s="90">
        <v>0</v>
      </c>
      <c r="E302" s="90">
        <v>0</v>
      </c>
      <c r="F302" s="90">
        <v>0</v>
      </c>
      <c r="G302" s="90">
        <v>0</v>
      </c>
      <c r="H302" s="90">
        <v>0</v>
      </c>
      <c r="I302" s="24"/>
      <c r="J302" s="24"/>
    </row>
    <row r="303" spans="1:10" ht="12.75">
      <c r="A303" t="s">
        <v>299</v>
      </c>
      <c r="B303" s="90">
        <v>0.01</v>
      </c>
      <c r="C303" s="90">
        <v>0</v>
      </c>
      <c r="D303" s="90">
        <v>0</v>
      </c>
      <c r="E303" s="90">
        <v>0</v>
      </c>
      <c r="F303" s="90">
        <v>0</v>
      </c>
      <c r="G303" s="90">
        <v>0</v>
      </c>
      <c r="H303" s="90">
        <v>0</v>
      </c>
      <c r="I303" s="24"/>
      <c r="J303" s="24"/>
    </row>
    <row r="304" spans="1:10" ht="12.75">
      <c r="A304" t="s">
        <v>300</v>
      </c>
      <c r="B304" s="90">
        <v>0.075</v>
      </c>
      <c r="C304" s="90">
        <v>0</v>
      </c>
      <c r="D304" s="90">
        <v>0</v>
      </c>
      <c r="E304" s="90">
        <v>0</v>
      </c>
      <c r="F304" s="90">
        <v>0</v>
      </c>
      <c r="G304" s="90">
        <v>0</v>
      </c>
      <c r="H304" s="90">
        <v>0</v>
      </c>
      <c r="I304" s="24"/>
      <c r="J304" s="24"/>
    </row>
    <row r="305" spans="1:10" ht="12.75">
      <c r="A305" t="s">
        <v>301</v>
      </c>
      <c r="B305" s="90">
        <v>0.14800000000000002</v>
      </c>
      <c r="C305" s="90">
        <v>0</v>
      </c>
      <c r="D305" s="90">
        <v>0</v>
      </c>
      <c r="E305" s="90">
        <v>0</v>
      </c>
      <c r="F305" s="90">
        <v>0</v>
      </c>
      <c r="G305" s="90">
        <v>0</v>
      </c>
      <c r="H305" s="90">
        <v>0</v>
      </c>
      <c r="I305" s="24"/>
      <c r="J305" s="24"/>
    </row>
    <row r="306" spans="1:10" ht="12.75">
      <c r="A306" t="s">
        <v>302</v>
      </c>
      <c r="B306" s="90">
        <v>0.001</v>
      </c>
      <c r="C306" s="90">
        <v>0</v>
      </c>
      <c r="D306" s="90">
        <v>0</v>
      </c>
      <c r="E306" s="90">
        <v>0</v>
      </c>
      <c r="F306" s="90">
        <v>0</v>
      </c>
      <c r="G306" s="90">
        <v>0</v>
      </c>
      <c r="H306" s="90">
        <v>0</v>
      </c>
      <c r="I306" s="24"/>
      <c r="J306" s="24"/>
    </row>
    <row r="307" spans="1:10" ht="12.75">
      <c r="A307" t="s">
        <v>303</v>
      </c>
      <c r="B307" s="90">
        <v>0.925</v>
      </c>
      <c r="C307" s="90">
        <v>0</v>
      </c>
      <c r="D307" s="90">
        <v>0</v>
      </c>
      <c r="E307" s="90">
        <v>0</v>
      </c>
      <c r="F307" s="90">
        <v>0</v>
      </c>
      <c r="G307" s="90">
        <v>0</v>
      </c>
      <c r="H307" s="90">
        <v>0</v>
      </c>
      <c r="I307" s="24"/>
      <c r="J307" s="24"/>
    </row>
    <row r="308" spans="1:10" ht="12.75">
      <c r="A308" t="s">
        <v>304</v>
      </c>
      <c r="B308" s="90">
        <v>0.191</v>
      </c>
      <c r="C308" s="90">
        <v>0</v>
      </c>
      <c r="D308" s="90">
        <v>0</v>
      </c>
      <c r="E308" s="90">
        <v>0</v>
      </c>
      <c r="F308" s="90">
        <v>0</v>
      </c>
      <c r="G308" s="90">
        <v>0</v>
      </c>
      <c r="H308" s="90">
        <v>0</v>
      </c>
      <c r="I308" s="24"/>
      <c r="J308" s="24"/>
    </row>
    <row r="309" spans="1:10" ht="12.75">
      <c r="A309" t="s">
        <v>305</v>
      </c>
      <c r="B309" s="90">
        <v>0.045</v>
      </c>
      <c r="C309" s="90">
        <v>0</v>
      </c>
      <c r="D309" s="90">
        <v>0</v>
      </c>
      <c r="E309" s="90">
        <v>0</v>
      </c>
      <c r="F309" s="90">
        <v>0</v>
      </c>
      <c r="G309" s="90">
        <v>0</v>
      </c>
      <c r="H309" s="90">
        <v>0</v>
      </c>
      <c r="I309" s="24"/>
      <c r="J309" s="24"/>
    </row>
    <row r="310" spans="1:10" ht="12.75">
      <c r="A310" t="s">
        <v>306</v>
      </c>
      <c r="B310" s="90">
        <v>0.044</v>
      </c>
      <c r="C310" s="90">
        <v>0</v>
      </c>
      <c r="D310" s="90">
        <v>0</v>
      </c>
      <c r="E310" s="90">
        <v>0</v>
      </c>
      <c r="F310" s="90">
        <v>0</v>
      </c>
      <c r="G310" s="90">
        <v>0</v>
      </c>
      <c r="H310" s="90">
        <v>0</v>
      </c>
      <c r="I310" s="24"/>
      <c r="J310" s="24"/>
    </row>
    <row r="311" spans="1:10" ht="12.75">
      <c r="A311" t="s">
        <v>307</v>
      </c>
      <c r="B311" s="90">
        <v>0.003</v>
      </c>
      <c r="C311" s="90">
        <v>0</v>
      </c>
      <c r="D311" s="90">
        <v>0</v>
      </c>
      <c r="E311" s="90">
        <v>0</v>
      </c>
      <c r="F311" s="90">
        <v>0</v>
      </c>
      <c r="G311" s="90">
        <v>0</v>
      </c>
      <c r="H311" s="90">
        <v>0</v>
      </c>
      <c r="I311" s="24"/>
      <c r="J311" s="24"/>
    </row>
    <row r="312" spans="1:10" ht="12.75">
      <c r="A312" t="s">
        <v>308</v>
      </c>
      <c r="B312" s="90">
        <v>0.18400000000000002</v>
      </c>
      <c r="C312" s="90">
        <v>0</v>
      </c>
      <c r="D312" s="90">
        <v>0</v>
      </c>
      <c r="E312" s="90">
        <v>0</v>
      </c>
      <c r="F312" s="90">
        <v>0</v>
      </c>
      <c r="G312" s="90">
        <v>0</v>
      </c>
      <c r="H312" s="90">
        <v>0</v>
      </c>
      <c r="I312" s="24"/>
      <c r="J312" s="24"/>
    </row>
    <row r="313" spans="1:10" ht="12.75">
      <c r="A313" t="s">
        <v>309</v>
      </c>
      <c r="B313" s="90">
        <v>0.001</v>
      </c>
      <c r="C313" s="90">
        <v>0</v>
      </c>
      <c r="D313" s="90">
        <v>0</v>
      </c>
      <c r="E313" s="90">
        <v>0</v>
      </c>
      <c r="F313" s="90">
        <v>0</v>
      </c>
      <c r="G313" s="90">
        <v>0</v>
      </c>
      <c r="H313" s="90">
        <v>0</v>
      </c>
      <c r="I313" s="24"/>
      <c r="J313" s="24"/>
    </row>
    <row r="314" spans="1:10" ht="12.75">
      <c r="A314" t="s">
        <v>154</v>
      </c>
      <c r="B314" s="90">
        <v>0.03</v>
      </c>
      <c r="C314" s="90">
        <v>0</v>
      </c>
      <c r="D314" s="90">
        <v>0</v>
      </c>
      <c r="E314" s="90">
        <v>0</v>
      </c>
      <c r="F314" s="90">
        <v>0</v>
      </c>
      <c r="G314" s="90">
        <v>0</v>
      </c>
      <c r="H314" s="90">
        <v>0</v>
      </c>
      <c r="I314" s="24"/>
      <c r="J314" s="24"/>
    </row>
    <row r="315" spans="1:10" ht="12.75">
      <c r="A315" t="s">
        <v>310</v>
      </c>
      <c r="B315" s="90">
        <v>0.01</v>
      </c>
      <c r="C315" s="90">
        <v>0</v>
      </c>
      <c r="D315" s="90">
        <v>0</v>
      </c>
      <c r="E315" s="90">
        <v>0</v>
      </c>
      <c r="F315" s="90">
        <v>0</v>
      </c>
      <c r="G315" s="90">
        <v>0</v>
      </c>
      <c r="H315" s="90">
        <v>0</v>
      </c>
      <c r="I315" s="24"/>
      <c r="J315" s="24"/>
    </row>
    <row r="316" spans="1:10" ht="12.75">
      <c r="A316" t="s">
        <v>311</v>
      </c>
      <c r="B316" s="90">
        <v>0.006</v>
      </c>
      <c r="C316" s="90">
        <v>0</v>
      </c>
      <c r="D316" s="90">
        <v>0</v>
      </c>
      <c r="E316" s="90">
        <v>0</v>
      </c>
      <c r="F316" s="90">
        <v>0</v>
      </c>
      <c r="G316" s="90">
        <v>0</v>
      </c>
      <c r="H316" s="90">
        <v>0</v>
      </c>
      <c r="I316" s="24"/>
      <c r="J316" s="24"/>
    </row>
    <row r="317" spans="1:10" ht="12.75">
      <c r="A317" t="s">
        <v>312</v>
      </c>
      <c r="B317" s="90">
        <v>0.062</v>
      </c>
      <c r="C317" s="90">
        <v>0</v>
      </c>
      <c r="D317" s="90">
        <v>0</v>
      </c>
      <c r="E317" s="90">
        <v>0</v>
      </c>
      <c r="F317" s="90">
        <v>0</v>
      </c>
      <c r="G317" s="90">
        <v>0</v>
      </c>
      <c r="H317" s="90">
        <v>0</v>
      </c>
      <c r="I317" s="24"/>
      <c r="J317" s="24"/>
    </row>
    <row r="318" spans="1:10" ht="12.75">
      <c r="A318" s="16"/>
      <c r="B318" s="90"/>
      <c r="C318" s="90"/>
      <c r="D318" s="90"/>
      <c r="E318" s="90"/>
      <c r="F318" s="90"/>
      <c r="G318" s="90"/>
      <c r="H318" s="90"/>
      <c r="I318" s="24"/>
      <c r="J318" s="24"/>
    </row>
    <row r="319" spans="1:10" ht="12.75">
      <c r="A319" s="29" t="s">
        <v>16</v>
      </c>
      <c r="B319" s="90"/>
      <c r="C319" s="90"/>
      <c r="D319" s="90"/>
      <c r="E319" s="90"/>
      <c r="F319" s="90"/>
      <c r="G319" s="90"/>
      <c r="H319" s="90"/>
      <c r="I319" s="24"/>
      <c r="J319" s="24"/>
    </row>
    <row r="320" spans="1:10" ht="12.75">
      <c r="A320" s="29" t="s">
        <v>157</v>
      </c>
      <c r="B320" s="90">
        <v>0</v>
      </c>
      <c r="C320" s="90">
        <v>0.334</v>
      </c>
      <c r="D320" s="90"/>
      <c r="E320" s="90"/>
      <c r="F320" s="90">
        <v>0</v>
      </c>
      <c r="G320" s="90">
        <v>0</v>
      </c>
      <c r="H320" s="90">
        <v>0</v>
      </c>
      <c r="I320" s="24"/>
      <c r="J320" s="24"/>
    </row>
    <row r="321" spans="1:10" ht="12.75">
      <c r="A321" s="29" t="s">
        <v>158</v>
      </c>
      <c r="B321" s="90">
        <v>0</v>
      </c>
      <c r="C321" s="90">
        <v>0.015</v>
      </c>
      <c r="D321" s="90"/>
      <c r="E321" s="90"/>
      <c r="F321" s="90">
        <v>0</v>
      </c>
      <c r="G321" s="90">
        <v>0</v>
      </c>
      <c r="H321" s="90">
        <v>0</v>
      </c>
      <c r="I321" s="24"/>
      <c r="J321" s="24"/>
    </row>
    <row r="322" spans="1:10" ht="12.75">
      <c r="A322" s="29" t="s">
        <v>159</v>
      </c>
      <c r="B322" s="90">
        <v>0</v>
      </c>
      <c r="C322" s="90">
        <v>0.96</v>
      </c>
      <c r="D322" s="90"/>
      <c r="E322" s="90"/>
      <c r="F322" s="90">
        <v>0</v>
      </c>
      <c r="G322" s="90">
        <v>0</v>
      </c>
      <c r="H322" s="90">
        <v>0</v>
      </c>
      <c r="I322" s="24"/>
      <c r="J322" s="24"/>
    </row>
    <row r="323" spans="1:10" ht="12.75">
      <c r="A323" s="29" t="s">
        <v>160</v>
      </c>
      <c r="B323" s="90">
        <v>0</v>
      </c>
      <c r="C323" s="90">
        <v>4</v>
      </c>
      <c r="D323" s="90"/>
      <c r="E323" s="90"/>
      <c r="F323" s="90">
        <v>4</v>
      </c>
      <c r="G323" s="90">
        <v>4</v>
      </c>
      <c r="H323" s="90">
        <v>4</v>
      </c>
      <c r="I323" s="24"/>
      <c r="J323" s="24"/>
    </row>
    <row r="324" spans="1:10" ht="12.75">
      <c r="A324" s="29" t="s">
        <v>161</v>
      </c>
      <c r="B324" s="90">
        <v>0</v>
      </c>
      <c r="C324" s="90">
        <v>0.1</v>
      </c>
      <c r="D324" s="90"/>
      <c r="E324" s="90"/>
      <c r="F324" s="90">
        <v>0.1</v>
      </c>
      <c r="G324" s="90">
        <v>0.1</v>
      </c>
      <c r="H324" s="90">
        <v>0.1</v>
      </c>
      <c r="I324" s="24"/>
      <c r="J324" s="24"/>
    </row>
    <row r="325" spans="1:10" ht="12.75">
      <c r="A325" s="29" t="s">
        <v>162</v>
      </c>
      <c r="B325" s="90">
        <v>0</v>
      </c>
      <c r="C325" s="90">
        <v>0.1</v>
      </c>
      <c r="D325" s="90"/>
      <c r="E325" s="90"/>
      <c r="F325" s="90">
        <v>0.1</v>
      </c>
      <c r="G325" s="90">
        <v>0.1</v>
      </c>
      <c r="H325" s="90">
        <v>0</v>
      </c>
      <c r="I325" s="24"/>
      <c r="J325" s="24"/>
    </row>
    <row r="326" spans="1:10" ht="12.75">
      <c r="A326" s="29" t="s">
        <v>163</v>
      </c>
      <c r="B326" s="90">
        <v>0</v>
      </c>
      <c r="C326" s="90">
        <v>3.805</v>
      </c>
      <c r="D326" s="90"/>
      <c r="E326" s="90"/>
      <c r="F326" s="90">
        <v>3.955</v>
      </c>
      <c r="G326" s="90">
        <v>0.42</v>
      </c>
      <c r="H326" s="90">
        <v>0</v>
      </c>
      <c r="I326" s="24"/>
      <c r="J326" s="24"/>
    </row>
    <row r="327" spans="1:10" ht="12.75">
      <c r="A327" s="29" t="s">
        <v>209</v>
      </c>
      <c r="B327" s="90">
        <v>0</v>
      </c>
      <c r="C327" s="90">
        <v>0.155</v>
      </c>
      <c r="D327" s="90"/>
      <c r="E327" s="90"/>
      <c r="F327" s="90">
        <v>0</v>
      </c>
      <c r="G327" s="90">
        <v>0</v>
      </c>
      <c r="H327" s="90">
        <v>0</v>
      </c>
      <c r="I327" s="24"/>
      <c r="J327" s="24"/>
    </row>
    <row r="328" spans="1:10" ht="12.75">
      <c r="A328" s="30"/>
      <c r="B328" s="90"/>
      <c r="C328" s="90"/>
      <c r="D328" s="90"/>
      <c r="E328" s="90"/>
      <c r="F328" s="90"/>
      <c r="G328" s="90"/>
      <c r="H328" s="90"/>
      <c r="I328" s="24"/>
      <c r="J328" s="24"/>
    </row>
    <row r="329" spans="1:10" ht="12.75">
      <c r="A329" s="29" t="s">
        <v>164</v>
      </c>
      <c r="B329" s="90"/>
      <c r="C329" s="90"/>
      <c r="D329" s="90"/>
      <c r="E329" s="90"/>
      <c r="F329" s="90"/>
      <c r="G329" s="90"/>
      <c r="H329" s="90"/>
      <c r="I329" s="24"/>
      <c r="J329" s="24"/>
    </row>
    <row r="330" spans="1:10" ht="12.75">
      <c r="A330" s="29" t="s">
        <v>24</v>
      </c>
      <c r="B330" s="90"/>
      <c r="C330" s="90"/>
      <c r="D330" s="90"/>
      <c r="E330" s="90"/>
      <c r="F330" s="90"/>
      <c r="G330" s="90"/>
      <c r="H330" s="90"/>
      <c r="I330" s="24"/>
      <c r="J330" s="24"/>
    </row>
    <row r="331" spans="1:10" ht="12.75">
      <c r="A331" s="29" t="s">
        <v>165</v>
      </c>
      <c r="B331" s="90">
        <v>0</v>
      </c>
      <c r="C331" s="90">
        <v>0.8</v>
      </c>
      <c r="D331" s="90"/>
      <c r="E331" s="90"/>
      <c r="F331" s="90">
        <v>0.8</v>
      </c>
      <c r="G331" s="90">
        <v>0.8</v>
      </c>
      <c r="H331" s="90">
        <v>0.8</v>
      </c>
      <c r="I331" s="24"/>
      <c r="J331" s="24"/>
    </row>
    <row r="332" spans="1:10" ht="12.75">
      <c r="A332" s="29" t="s">
        <v>166</v>
      </c>
      <c r="B332" s="90">
        <v>0</v>
      </c>
      <c r="C332" s="90">
        <v>0.5</v>
      </c>
      <c r="D332" s="90"/>
      <c r="E332" s="90"/>
      <c r="F332" s="90">
        <v>1.4</v>
      </c>
      <c r="G332" s="90">
        <v>0</v>
      </c>
      <c r="H332" s="90">
        <v>0</v>
      </c>
      <c r="I332" s="24"/>
      <c r="J332" s="24"/>
    </row>
    <row r="333" spans="1:10" ht="12.75">
      <c r="A333" s="29" t="s">
        <v>167</v>
      </c>
      <c r="B333" s="90">
        <v>0</v>
      </c>
      <c r="C333" s="90">
        <v>0.5</v>
      </c>
      <c r="D333" s="90"/>
      <c r="E333" s="90"/>
      <c r="F333" s="90">
        <v>0.5</v>
      </c>
      <c r="G333" s="90">
        <v>0.5</v>
      </c>
      <c r="H333" s="90">
        <v>0.5</v>
      </c>
      <c r="I333" s="24"/>
      <c r="J333" s="24"/>
    </row>
    <row r="334" spans="1:10" ht="12.75">
      <c r="A334" s="29" t="s">
        <v>168</v>
      </c>
      <c r="B334" s="90">
        <v>0</v>
      </c>
      <c r="C334" s="90">
        <v>0.1</v>
      </c>
      <c r="D334" s="90"/>
      <c r="E334" s="90"/>
      <c r="F334" s="90">
        <v>0.25</v>
      </c>
      <c r="G334" s="90">
        <v>0.25</v>
      </c>
      <c r="H334" s="90">
        <v>0.25</v>
      </c>
      <c r="I334" s="24"/>
      <c r="J334" s="24"/>
    </row>
    <row r="335" spans="1:10" ht="12.75">
      <c r="A335" s="29" t="s">
        <v>169</v>
      </c>
      <c r="B335" s="90">
        <v>0</v>
      </c>
      <c r="C335" s="90">
        <v>0.4</v>
      </c>
      <c r="D335" s="90"/>
      <c r="E335" s="90"/>
      <c r="F335" s="90">
        <v>0.4</v>
      </c>
      <c r="G335" s="90">
        <v>0.45</v>
      </c>
      <c r="H335" s="90">
        <v>0.25</v>
      </c>
      <c r="I335" s="24"/>
      <c r="J335" s="24"/>
    </row>
    <row r="336" spans="1:10" ht="12.75">
      <c r="A336" s="29" t="s">
        <v>170</v>
      </c>
      <c r="B336" s="90">
        <v>0</v>
      </c>
      <c r="C336" s="90">
        <v>0.11</v>
      </c>
      <c r="D336" s="90"/>
      <c r="E336" s="90"/>
      <c r="F336" s="90">
        <v>0</v>
      </c>
      <c r="G336" s="90">
        <v>0</v>
      </c>
      <c r="H336" s="90">
        <v>0</v>
      </c>
      <c r="I336" s="24"/>
      <c r="J336" s="24"/>
    </row>
    <row r="337" spans="1:10" ht="12.75">
      <c r="A337" s="29" t="s">
        <v>171</v>
      </c>
      <c r="B337" s="90">
        <v>0</v>
      </c>
      <c r="C337" s="90">
        <v>6</v>
      </c>
      <c r="D337" s="90"/>
      <c r="E337" s="90"/>
      <c r="F337" s="90">
        <v>4.85</v>
      </c>
      <c r="G337" s="90">
        <v>0</v>
      </c>
      <c r="H337" s="90">
        <v>0</v>
      </c>
      <c r="I337" s="24"/>
      <c r="J337" s="24"/>
    </row>
    <row r="338" spans="1:10" ht="12.75">
      <c r="A338" s="29" t="s">
        <v>218</v>
      </c>
      <c r="B338" s="90">
        <v>0</v>
      </c>
      <c r="C338" s="90">
        <v>1.015</v>
      </c>
      <c r="D338" s="90"/>
      <c r="E338" s="90"/>
      <c r="F338" s="90">
        <v>1.38</v>
      </c>
      <c r="G338" s="90">
        <v>0.125</v>
      </c>
      <c r="H338" s="90">
        <v>0</v>
      </c>
      <c r="I338" s="24"/>
      <c r="J338" s="24"/>
    </row>
    <row r="339" spans="1:10" ht="12.75">
      <c r="A339" s="29" t="s">
        <v>172</v>
      </c>
      <c r="B339" s="90">
        <v>0</v>
      </c>
      <c r="C339" s="90">
        <v>1.5</v>
      </c>
      <c r="D339" s="90"/>
      <c r="E339" s="90"/>
      <c r="F339" s="90">
        <v>1.5</v>
      </c>
      <c r="G339" s="90">
        <v>1.5</v>
      </c>
      <c r="H339" s="90">
        <v>0.8</v>
      </c>
      <c r="I339" s="24"/>
      <c r="J339" s="24"/>
    </row>
    <row r="340" spans="1:10" ht="12.75">
      <c r="A340" s="29" t="s">
        <v>173</v>
      </c>
      <c r="B340" s="90">
        <v>0</v>
      </c>
      <c r="C340" s="90">
        <v>0.5</v>
      </c>
      <c r="D340" s="90"/>
      <c r="E340" s="90"/>
      <c r="F340" s="90">
        <v>0.5</v>
      </c>
      <c r="G340" s="90">
        <v>0.5</v>
      </c>
      <c r="H340" s="90">
        <v>0.5</v>
      </c>
      <c r="I340" s="24"/>
      <c r="J340" s="24"/>
    </row>
    <row r="341" spans="1:10" ht="12.75">
      <c r="A341" s="29" t="s">
        <v>175</v>
      </c>
      <c r="B341" s="90">
        <v>0</v>
      </c>
      <c r="C341" s="90">
        <v>0.46</v>
      </c>
      <c r="D341" s="90"/>
      <c r="E341" s="90"/>
      <c r="F341" s="90">
        <v>0.01</v>
      </c>
      <c r="G341" s="90">
        <v>0.05</v>
      </c>
      <c r="H341" s="90">
        <v>0.05</v>
      </c>
      <c r="I341" s="24"/>
      <c r="J341" s="24"/>
    </row>
    <row r="342" spans="1:10" ht="12.75">
      <c r="A342" s="29" t="s">
        <v>176</v>
      </c>
      <c r="B342" s="90">
        <v>0</v>
      </c>
      <c r="C342" s="90">
        <v>0.3</v>
      </c>
      <c r="D342" s="90"/>
      <c r="E342" s="90"/>
      <c r="F342" s="90">
        <v>0</v>
      </c>
      <c r="G342" s="90">
        <v>0</v>
      </c>
      <c r="H342" s="90">
        <v>0</v>
      </c>
      <c r="I342" s="24"/>
      <c r="J342" s="24"/>
    </row>
    <row r="343" spans="1:10" ht="12.75">
      <c r="A343" s="29" t="s">
        <v>177</v>
      </c>
      <c r="B343" s="90">
        <v>0</v>
      </c>
      <c r="C343" s="90">
        <v>0.15</v>
      </c>
      <c r="D343" s="90"/>
      <c r="E343" s="90"/>
      <c r="F343" s="90">
        <v>0.15</v>
      </c>
      <c r="G343" s="90">
        <v>0</v>
      </c>
      <c r="H343" s="90">
        <v>0</v>
      </c>
      <c r="I343" s="24"/>
      <c r="J343" s="24"/>
    </row>
    <row r="344" spans="1:10" ht="12.75">
      <c r="A344" s="29" t="s">
        <v>178</v>
      </c>
      <c r="B344" s="90">
        <v>0</v>
      </c>
      <c r="C344" s="90">
        <v>0.05</v>
      </c>
      <c r="D344" s="90"/>
      <c r="E344" s="90"/>
      <c r="F344" s="90">
        <v>3.95</v>
      </c>
      <c r="G344" s="90">
        <v>8</v>
      </c>
      <c r="H344" s="90">
        <v>9</v>
      </c>
      <c r="I344" s="24"/>
      <c r="J344" s="24"/>
    </row>
    <row r="345" spans="1:10" ht="12.75">
      <c r="A345" s="29" t="s">
        <v>179</v>
      </c>
      <c r="B345" s="90">
        <v>0</v>
      </c>
      <c r="C345" s="90">
        <v>0.05</v>
      </c>
      <c r="D345" s="90"/>
      <c r="E345" s="90"/>
      <c r="F345" s="90">
        <v>0.15</v>
      </c>
      <c r="G345" s="90">
        <v>0.25</v>
      </c>
      <c r="H345" s="90">
        <v>0.1</v>
      </c>
      <c r="I345" s="24"/>
      <c r="J345" s="24"/>
    </row>
    <row r="346" spans="1:10" ht="12.75">
      <c r="A346" s="29" t="s">
        <v>180</v>
      </c>
      <c r="B346" s="90">
        <v>0</v>
      </c>
      <c r="C346" s="90">
        <v>0.15</v>
      </c>
      <c r="D346" s="90"/>
      <c r="E346" s="90"/>
      <c r="F346" s="90">
        <v>0.15</v>
      </c>
      <c r="G346" s="90">
        <v>0.35</v>
      </c>
      <c r="H346" s="90">
        <v>0.25</v>
      </c>
      <c r="I346" s="24"/>
      <c r="J346" s="24"/>
    </row>
    <row r="347" spans="1:10" ht="12.75">
      <c r="A347" s="29" t="s">
        <v>181</v>
      </c>
      <c r="B347" s="90">
        <v>0</v>
      </c>
      <c r="C347" s="90">
        <v>0.2</v>
      </c>
      <c r="D347" s="90"/>
      <c r="E347" s="90"/>
      <c r="F347" s="90">
        <v>0.2</v>
      </c>
      <c r="G347" s="90">
        <v>0.2</v>
      </c>
      <c r="H347" s="90">
        <v>0.2</v>
      </c>
      <c r="I347" s="24"/>
      <c r="J347" s="24"/>
    </row>
    <row r="348" spans="1:10" ht="12.75">
      <c r="A348" s="31" t="s">
        <v>217</v>
      </c>
      <c r="B348" s="90">
        <v>0</v>
      </c>
      <c r="C348" s="90">
        <v>0.09</v>
      </c>
      <c r="D348" s="90"/>
      <c r="E348" s="90"/>
      <c r="F348" s="90">
        <v>0</v>
      </c>
      <c r="G348" s="90">
        <v>0</v>
      </c>
      <c r="H348" s="90">
        <v>0</v>
      </c>
      <c r="I348" s="24"/>
      <c r="J348" s="24"/>
    </row>
    <row r="349" spans="1:10" ht="12.75">
      <c r="A349" s="29" t="s">
        <v>182</v>
      </c>
      <c r="B349" s="90">
        <v>0</v>
      </c>
      <c r="C349" s="90">
        <v>0.1</v>
      </c>
      <c r="D349" s="90"/>
      <c r="E349" s="90"/>
      <c r="F349" s="90">
        <v>0.1</v>
      </c>
      <c r="G349" s="90">
        <v>0.1</v>
      </c>
      <c r="H349" s="90">
        <v>0.1</v>
      </c>
      <c r="I349" s="24"/>
      <c r="J349" s="24"/>
    </row>
    <row r="350" spans="1:10" ht="12.75">
      <c r="A350" s="29" t="s">
        <v>19</v>
      </c>
      <c r="B350" s="90"/>
      <c r="C350" s="90"/>
      <c r="D350" s="90"/>
      <c r="E350" s="90"/>
      <c r="F350" s="90"/>
      <c r="G350" s="90"/>
      <c r="H350" s="90"/>
      <c r="I350" s="24"/>
      <c r="J350" s="24"/>
    </row>
    <row r="351" spans="1:10" ht="12.75">
      <c r="A351" s="16" t="s">
        <v>184</v>
      </c>
      <c r="B351" s="92">
        <f>SUM(B278:B350)</f>
        <v>12.247</v>
      </c>
      <c r="C351" s="92">
        <f>SUM(C320:C349)</f>
        <v>22.444</v>
      </c>
      <c r="D351" s="92"/>
      <c r="E351" s="92"/>
      <c r="F351" s="92">
        <f>SUM(F320:F349)</f>
        <v>24.444999999999997</v>
      </c>
      <c r="G351" s="92">
        <f>SUM(G320:G349)</f>
        <v>17.695000000000004</v>
      </c>
      <c r="H351" s="92">
        <f>SUM(H320:H349)</f>
        <v>16.900000000000002</v>
      </c>
      <c r="I351" s="24"/>
      <c r="J351" s="24"/>
    </row>
    <row r="352" spans="1:10" ht="12.75">
      <c r="A352" s="29" t="s">
        <v>19</v>
      </c>
      <c r="B352" s="90"/>
      <c r="C352" s="90"/>
      <c r="D352" s="90"/>
      <c r="E352" s="90"/>
      <c r="F352" s="90"/>
      <c r="G352" s="90"/>
      <c r="H352" s="90"/>
      <c r="I352" s="24"/>
      <c r="J352" s="24"/>
    </row>
    <row r="353" spans="1:10" ht="12.75">
      <c r="A353" s="16" t="s">
        <v>185</v>
      </c>
      <c r="B353" s="90"/>
      <c r="C353" s="90"/>
      <c r="D353" s="90"/>
      <c r="E353" s="90"/>
      <c r="F353" s="90"/>
      <c r="G353" s="90"/>
      <c r="H353" s="90"/>
      <c r="I353" s="24"/>
      <c r="J353" s="24"/>
    </row>
    <row r="354" spans="1:10" ht="12.75">
      <c r="A354" s="29" t="s">
        <v>16</v>
      </c>
      <c r="B354" s="90"/>
      <c r="C354" s="90"/>
      <c r="D354" s="90"/>
      <c r="E354" s="90"/>
      <c r="F354" s="90"/>
      <c r="G354" s="90"/>
      <c r="H354" s="90"/>
      <c r="I354" s="24"/>
      <c r="J354" s="24"/>
    </row>
    <row r="355" spans="1:10" ht="12.75">
      <c r="A355" s="29" t="s">
        <v>188</v>
      </c>
      <c r="B355" s="90">
        <v>2.225</v>
      </c>
      <c r="C355" s="90">
        <v>1</v>
      </c>
      <c r="D355" s="90"/>
      <c r="E355" s="90"/>
      <c r="F355" s="90">
        <v>1</v>
      </c>
      <c r="G355" s="90">
        <v>1</v>
      </c>
      <c r="H355" s="90">
        <v>1</v>
      </c>
      <c r="I355" s="24"/>
      <c r="J355" s="24"/>
    </row>
    <row r="356" spans="1:10" ht="12.75">
      <c r="A356" s="29" t="s">
        <v>215</v>
      </c>
      <c r="B356" s="90">
        <v>0</v>
      </c>
      <c r="C356" s="90">
        <v>0.088</v>
      </c>
      <c r="D356" s="90"/>
      <c r="E356" s="90"/>
      <c r="F356" s="90">
        <v>0</v>
      </c>
      <c r="G356" s="90">
        <v>0</v>
      </c>
      <c r="H356" s="90">
        <v>0</v>
      </c>
      <c r="I356" s="24"/>
      <c r="J356" s="24"/>
    </row>
    <row r="357" spans="1:10" ht="12.75">
      <c r="A357" s="29" t="s">
        <v>225</v>
      </c>
      <c r="B357" s="90">
        <f>0.164+0.186+0.145+0.123+0.012+0.039+0.15</f>
        <v>0.8190000000000001</v>
      </c>
      <c r="C357" s="90">
        <v>0</v>
      </c>
      <c r="D357" s="90">
        <v>0</v>
      </c>
      <c r="E357" s="90">
        <v>0</v>
      </c>
      <c r="F357" s="90">
        <v>0</v>
      </c>
      <c r="G357" s="90">
        <v>0</v>
      </c>
      <c r="H357" s="90">
        <v>0</v>
      </c>
      <c r="I357" s="24"/>
      <c r="J357" s="24"/>
    </row>
    <row r="358" spans="1:10" ht="12.75">
      <c r="A358" s="29" t="s">
        <v>19</v>
      </c>
      <c r="B358" s="90"/>
      <c r="C358" s="90"/>
      <c r="D358" s="90"/>
      <c r="E358" s="90"/>
      <c r="F358" s="90"/>
      <c r="G358" s="90"/>
      <c r="H358" s="90"/>
      <c r="I358" s="24"/>
      <c r="J358" s="24"/>
    </row>
    <row r="359" spans="1:10" ht="12.75">
      <c r="A359" s="29" t="s">
        <v>24</v>
      </c>
      <c r="B359" s="90"/>
      <c r="C359" s="90"/>
      <c r="D359" s="90"/>
      <c r="E359" s="90"/>
      <c r="F359" s="90"/>
      <c r="G359" s="90"/>
      <c r="H359" s="90"/>
      <c r="I359" s="24"/>
      <c r="J359" s="24"/>
    </row>
    <row r="360" spans="1:10" ht="12.75">
      <c r="A360" s="29" t="s">
        <v>186</v>
      </c>
      <c r="B360" s="90">
        <v>0</v>
      </c>
      <c r="C360" s="90">
        <v>0.5</v>
      </c>
      <c r="D360" s="90"/>
      <c r="E360" s="90"/>
      <c r="F360" s="90">
        <v>0.5</v>
      </c>
      <c r="G360" s="90">
        <v>0.5</v>
      </c>
      <c r="H360" s="90">
        <v>0.5</v>
      </c>
      <c r="I360" s="24"/>
      <c r="J360" s="24"/>
    </row>
    <row r="361" spans="1:10" ht="12.75">
      <c r="A361" s="29" t="s">
        <v>187</v>
      </c>
      <c r="B361" s="90">
        <v>0</v>
      </c>
      <c r="C361" s="90">
        <v>1</v>
      </c>
      <c r="D361" s="90"/>
      <c r="E361" s="90"/>
      <c r="F361" s="90">
        <v>1</v>
      </c>
      <c r="G361" s="90">
        <v>1</v>
      </c>
      <c r="H361" s="90">
        <v>1</v>
      </c>
      <c r="I361" s="24"/>
      <c r="J361" s="24"/>
    </row>
    <row r="362" spans="1:10" ht="12.75">
      <c r="A362" s="29" t="s">
        <v>189</v>
      </c>
      <c r="B362" s="90">
        <v>0</v>
      </c>
      <c r="C362" s="90">
        <v>0.35</v>
      </c>
      <c r="D362" s="90"/>
      <c r="E362" s="90"/>
      <c r="F362" s="90">
        <v>0.12</v>
      </c>
      <c r="G362" s="90">
        <v>0</v>
      </c>
      <c r="H362" s="90">
        <v>0</v>
      </c>
      <c r="I362" s="24"/>
      <c r="J362" s="24"/>
    </row>
    <row r="363" spans="1:10" ht="12.75">
      <c r="A363" s="29" t="s">
        <v>190</v>
      </c>
      <c r="B363" s="90">
        <v>0</v>
      </c>
      <c r="C363" s="90">
        <v>0.315</v>
      </c>
      <c r="D363" s="90"/>
      <c r="E363" s="90"/>
      <c r="F363" s="90">
        <v>0</v>
      </c>
      <c r="G363" s="90">
        <v>0</v>
      </c>
      <c r="H363" s="90">
        <v>0</v>
      </c>
      <c r="I363" s="24"/>
      <c r="J363" s="24"/>
    </row>
    <row r="364" spans="1:10" ht="12.75">
      <c r="A364" s="29" t="s">
        <v>191</v>
      </c>
      <c r="B364" s="90">
        <v>0</v>
      </c>
      <c r="C364" s="90">
        <v>0.26</v>
      </c>
      <c r="D364" s="90"/>
      <c r="E364" s="90"/>
      <c r="F364" s="90">
        <v>0</v>
      </c>
      <c r="G364" s="90">
        <v>0</v>
      </c>
      <c r="H364" s="90">
        <v>0</v>
      </c>
      <c r="I364" s="24"/>
      <c r="J364" s="24"/>
    </row>
    <row r="365" spans="1:10" ht="12.75">
      <c r="A365" s="29" t="s">
        <v>192</v>
      </c>
      <c r="B365" s="90">
        <v>0</v>
      </c>
      <c r="C365" s="90">
        <v>0.5</v>
      </c>
      <c r="D365" s="90"/>
      <c r="E365" s="90"/>
      <c r="F365" s="90">
        <v>0</v>
      </c>
      <c r="G365" s="90">
        <v>0</v>
      </c>
      <c r="H365" s="90">
        <v>0</v>
      </c>
      <c r="I365" s="24"/>
      <c r="J365" s="24"/>
    </row>
    <row r="366" spans="1:10" ht="12.75">
      <c r="A366" s="29" t="s">
        <v>210</v>
      </c>
      <c r="B366" s="90">
        <v>0</v>
      </c>
      <c r="C366" s="90">
        <v>0.09</v>
      </c>
      <c r="D366" s="90"/>
      <c r="E366" s="90"/>
      <c r="F366" s="90">
        <v>0.12</v>
      </c>
      <c r="G366" s="90">
        <v>0.12</v>
      </c>
      <c r="H366" s="90">
        <v>0</v>
      </c>
      <c r="I366" s="24"/>
      <c r="J366" s="24"/>
    </row>
    <row r="367" spans="1:10" ht="12.75">
      <c r="A367" s="29" t="s">
        <v>211</v>
      </c>
      <c r="B367" s="90">
        <v>0</v>
      </c>
      <c r="C367" s="90">
        <v>0.105</v>
      </c>
      <c r="D367" s="90"/>
      <c r="E367" s="90"/>
      <c r="F367" s="90">
        <v>0.14</v>
      </c>
      <c r="G367" s="90">
        <v>0.14</v>
      </c>
      <c r="H367" s="90">
        <v>0</v>
      </c>
      <c r="I367" s="24"/>
      <c r="J367" s="24"/>
    </row>
    <row r="368" spans="1:10" ht="12.75">
      <c r="A368" s="29" t="s">
        <v>212</v>
      </c>
      <c r="B368" s="90">
        <v>0</v>
      </c>
      <c r="C368" s="90">
        <v>0.081</v>
      </c>
      <c r="D368" s="90"/>
      <c r="E368" s="90"/>
      <c r="F368" s="90">
        <v>0</v>
      </c>
      <c r="G368" s="90">
        <v>0</v>
      </c>
      <c r="H368" s="90">
        <v>0</v>
      </c>
      <c r="I368" s="24"/>
      <c r="J368" s="24"/>
    </row>
    <row r="369" spans="1:10" ht="12.75">
      <c r="A369" s="29" t="s">
        <v>213</v>
      </c>
      <c r="B369" s="90">
        <v>0</v>
      </c>
      <c r="C369" s="90">
        <v>0.01</v>
      </c>
      <c r="D369" s="90"/>
      <c r="E369" s="90"/>
      <c r="F369" s="90">
        <v>0</v>
      </c>
      <c r="G369" s="90">
        <v>0</v>
      </c>
      <c r="H369" s="90">
        <v>0</v>
      </c>
      <c r="I369" s="24"/>
      <c r="J369" s="24"/>
    </row>
    <row r="370" spans="1:10" ht="12.75">
      <c r="A370" s="29" t="s">
        <v>216</v>
      </c>
      <c r="B370" s="90">
        <v>0</v>
      </c>
      <c r="C370" s="90">
        <v>1.5579999999999998</v>
      </c>
      <c r="D370" s="90"/>
      <c r="E370" s="90"/>
      <c r="F370" s="90">
        <v>0</v>
      </c>
      <c r="G370" s="90">
        <v>0</v>
      </c>
      <c r="H370" s="90">
        <v>0</v>
      </c>
      <c r="I370" s="24"/>
      <c r="J370" s="24"/>
    </row>
    <row r="371" spans="1:10" ht="12.75">
      <c r="A371" s="29"/>
      <c r="B371" s="90"/>
      <c r="C371" s="90"/>
      <c r="D371" s="90"/>
      <c r="E371" s="90"/>
      <c r="F371" s="90"/>
      <c r="G371" s="90"/>
      <c r="H371" s="90"/>
      <c r="I371" s="24"/>
      <c r="J371" s="24"/>
    </row>
    <row r="372" spans="1:10" ht="12.75">
      <c r="A372" s="16" t="s">
        <v>193</v>
      </c>
      <c r="B372" s="92">
        <f>SUM(B355:B370)</f>
        <v>3.044</v>
      </c>
      <c r="C372" s="92">
        <f>SUM(C355:C370)</f>
        <v>5.857</v>
      </c>
      <c r="D372" s="92"/>
      <c r="E372" s="92"/>
      <c r="F372" s="92">
        <f>SUM(F355:F370)</f>
        <v>2.8800000000000003</v>
      </c>
      <c r="G372" s="92">
        <f>SUM(G355:G370)</f>
        <v>2.7600000000000002</v>
      </c>
      <c r="H372" s="92">
        <f>SUM(H355:H370)</f>
        <v>2.5</v>
      </c>
      <c r="I372" s="24"/>
      <c r="J372" s="24"/>
    </row>
    <row r="373" spans="1:10" ht="12.75">
      <c r="A373" s="29" t="s">
        <v>19</v>
      </c>
      <c r="B373" s="90"/>
      <c r="C373" s="90"/>
      <c r="D373" s="90"/>
      <c r="E373" s="90"/>
      <c r="F373" s="90"/>
      <c r="G373" s="90"/>
      <c r="H373" s="90"/>
      <c r="I373" s="24"/>
      <c r="J373" s="24"/>
    </row>
    <row r="374" spans="1:10" ht="12.75">
      <c r="A374" s="29" t="s">
        <v>19</v>
      </c>
      <c r="B374" s="90"/>
      <c r="C374" s="90"/>
      <c r="D374" s="90"/>
      <c r="E374" s="90"/>
      <c r="F374" s="90"/>
      <c r="G374" s="90"/>
      <c r="H374" s="90"/>
      <c r="I374" s="24"/>
      <c r="J374" s="24"/>
    </row>
    <row r="375" spans="1:10" ht="13.5" thickBot="1">
      <c r="A375" s="32" t="s">
        <v>194</v>
      </c>
      <c r="B375" s="96">
        <f>B99+B125+B157+B170+B192+B261+B276+B351+B372</f>
        <v>113.16099999999999</v>
      </c>
      <c r="C375" s="96">
        <f>C99+C125+C157+C170+C192+C261+C276+C351+C372</f>
        <v>132.30710500000004</v>
      </c>
      <c r="D375" s="96"/>
      <c r="E375" s="96"/>
      <c r="F375" s="96">
        <f>F99+F125+F157+F170+F192+F261+F276+F351+F372</f>
        <v>112.133</v>
      </c>
      <c r="G375" s="96">
        <f>G99+G125+G157+G170+G192+G261+G276+G351+G372</f>
        <v>117.34600000000002</v>
      </c>
      <c r="H375" s="96">
        <f>H99+H125+H157+H170+H192+H261+H276+H351+H372</f>
        <v>139.994</v>
      </c>
      <c r="I375" s="24"/>
      <c r="J375" s="24"/>
    </row>
    <row r="376" spans="1:10" ht="12.75">
      <c r="A376" s="21" t="s">
        <v>19</v>
      </c>
      <c r="B376" s="97"/>
      <c r="C376" s="97"/>
      <c r="D376" s="97"/>
      <c r="E376" s="97"/>
      <c r="F376" s="97"/>
      <c r="G376" s="97"/>
      <c r="H376" s="97"/>
      <c r="I376" s="24"/>
      <c r="J376" s="24"/>
    </row>
    <row r="377" spans="1:10" ht="12.75">
      <c r="A377" s="21" t="s">
        <v>195</v>
      </c>
      <c r="B377" s="97"/>
      <c r="C377" s="97"/>
      <c r="D377" s="97"/>
      <c r="E377" s="97"/>
      <c r="F377" s="97"/>
      <c r="G377" s="97"/>
      <c r="H377" s="97"/>
      <c r="I377" s="24"/>
      <c r="J377" s="24"/>
    </row>
    <row r="378" spans="1:10" ht="12.75">
      <c r="A378" s="21" t="s">
        <v>19</v>
      </c>
      <c r="B378" s="97"/>
      <c r="C378" s="97"/>
      <c r="D378" s="97"/>
      <c r="E378" s="97"/>
      <c r="F378" s="97"/>
      <c r="G378" s="97"/>
      <c r="H378" s="97"/>
      <c r="I378" s="24"/>
      <c r="J378" s="24"/>
    </row>
    <row r="379" spans="1:10" ht="12.75">
      <c r="A379" s="21" t="s">
        <v>19</v>
      </c>
      <c r="B379" s="97"/>
      <c r="C379" s="97"/>
      <c r="D379" s="97"/>
      <c r="E379" s="97"/>
      <c r="F379" s="97"/>
      <c r="G379" s="97"/>
      <c r="H379" s="97"/>
      <c r="I379" s="24"/>
      <c r="J379" s="24"/>
    </row>
    <row r="380" spans="1:10" ht="12.75">
      <c r="A380" s="21" t="s">
        <v>19</v>
      </c>
      <c r="B380" s="97"/>
      <c r="C380" s="97"/>
      <c r="D380" s="97"/>
      <c r="E380" s="97"/>
      <c r="F380" s="97"/>
      <c r="G380" s="97"/>
      <c r="H380" s="97"/>
      <c r="I380" s="24"/>
      <c r="J380" s="24"/>
    </row>
    <row r="381" spans="1:10" ht="12.75">
      <c r="A381" s="21" t="s">
        <v>19</v>
      </c>
      <c r="B381" s="97"/>
      <c r="C381" s="97"/>
      <c r="D381" s="97"/>
      <c r="E381" s="97"/>
      <c r="F381" s="97"/>
      <c r="G381" s="97"/>
      <c r="H381" s="97"/>
      <c r="I381" s="24"/>
      <c r="J381" s="24"/>
    </row>
    <row r="382" spans="1:10" ht="12.75">
      <c r="A382" s="21" t="s">
        <v>19</v>
      </c>
      <c r="B382" s="97"/>
      <c r="C382" s="97"/>
      <c r="D382" s="97"/>
      <c r="E382" s="97"/>
      <c r="F382" s="97"/>
      <c r="G382" s="97"/>
      <c r="H382" s="97"/>
      <c r="I382" s="24"/>
      <c r="J382" s="24"/>
    </row>
    <row r="383" spans="1:10" ht="12.75">
      <c r="A383" s="21" t="s">
        <v>19</v>
      </c>
      <c r="B383" s="97"/>
      <c r="C383" s="97"/>
      <c r="D383" s="97"/>
      <c r="E383" s="97"/>
      <c r="F383" s="97"/>
      <c r="G383" s="97"/>
      <c r="H383" s="97"/>
      <c r="I383" s="24"/>
      <c r="J383" s="24"/>
    </row>
    <row r="384" spans="1:10" ht="12.75">
      <c r="A384" s="21" t="s">
        <v>19</v>
      </c>
      <c r="B384" s="97"/>
      <c r="C384" s="97"/>
      <c r="D384" s="97"/>
      <c r="E384" s="97"/>
      <c r="F384" s="97"/>
      <c r="G384" s="97"/>
      <c r="H384" s="97"/>
      <c r="I384" s="24"/>
      <c r="J384" s="24"/>
    </row>
    <row r="385" spans="1:10" ht="12.75">
      <c r="A385" s="21" t="s">
        <v>19</v>
      </c>
      <c r="B385" s="97"/>
      <c r="C385" s="97"/>
      <c r="D385" s="97"/>
      <c r="E385" s="97"/>
      <c r="F385" s="97"/>
      <c r="G385" s="97"/>
      <c r="H385" s="97"/>
      <c r="I385" s="24"/>
      <c r="J385" s="24"/>
    </row>
    <row r="386" spans="1:10" ht="12.75">
      <c r="A386" s="21" t="s">
        <v>19</v>
      </c>
      <c r="B386" s="97"/>
      <c r="C386" s="97"/>
      <c r="D386" s="97"/>
      <c r="E386" s="97"/>
      <c r="F386" s="97"/>
      <c r="G386" s="97"/>
      <c r="H386" s="97"/>
      <c r="I386" s="24"/>
      <c r="J386" s="24"/>
    </row>
    <row r="387" spans="1:10" ht="12.75">
      <c r="A387" s="21" t="s">
        <v>19</v>
      </c>
      <c r="B387" s="97"/>
      <c r="C387" s="97"/>
      <c r="D387" s="97"/>
      <c r="E387" s="97"/>
      <c r="F387" s="97"/>
      <c r="G387" s="97"/>
      <c r="H387" s="97"/>
      <c r="I387" s="24"/>
      <c r="J387" s="24"/>
    </row>
    <row r="388" spans="1:10" ht="12.75">
      <c r="A388" s="21" t="s">
        <v>19</v>
      </c>
      <c r="B388" s="97"/>
      <c r="C388" s="97"/>
      <c r="D388" s="97"/>
      <c r="E388" s="97"/>
      <c r="F388" s="97"/>
      <c r="G388" s="97"/>
      <c r="H388" s="97"/>
      <c r="I388" s="24"/>
      <c r="J388" s="24"/>
    </row>
    <row r="389" spans="1:10" ht="12.75">
      <c r="A389" s="21" t="s">
        <v>19</v>
      </c>
      <c r="B389" s="97"/>
      <c r="C389" s="97"/>
      <c r="D389" s="97"/>
      <c r="E389" s="97"/>
      <c r="F389" s="97"/>
      <c r="G389" s="97"/>
      <c r="H389" s="97"/>
      <c r="I389" s="24"/>
      <c r="J389" s="24"/>
    </row>
    <row r="390" spans="1:10" ht="12.75">
      <c r="A390" s="21" t="s">
        <v>19</v>
      </c>
      <c r="B390" s="97"/>
      <c r="C390" s="97"/>
      <c r="D390" s="97"/>
      <c r="E390" s="97"/>
      <c r="F390" s="97"/>
      <c r="G390" s="97"/>
      <c r="H390" s="97"/>
      <c r="I390" s="24"/>
      <c r="J390" s="24"/>
    </row>
    <row r="391" spans="1:10" ht="12.75">
      <c r="A391" s="21" t="s">
        <v>19</v>
      </c>
      <c r="B391" s="97"/>
      <c r="C391" s="97"/>
      <c r="D391" s="97"/>
      <c r="E391" s="97"/>
      <c r="F391" s="97"/>
      <c r="G391" s="97"/>
      <c r="H391" s="97"/>
      <c r="I391" s="24"/>
      <c r="J391" s="24"/>
    </row>
    <row r="392" spans="1:10" ht="12.75">
      <c r="A392" s="21" t="s">
        <v>19</v>
      </c>
      <c r="B392" s="97"/>
      <c r="C392" s="97"/>
      <c r="D392" s="97"/>
      <c r="E392" s="97"/>
      <c r="F392" s="97"/>
      <c r="G392" s="97"/>
      <c r="H392" s="97"/>
      <c r="I392" s="24"/>
      <c r="J392" s="24"/>
    </row>
    <row r="393" spans="1:10" ht="12.75">
      <c r="A393" s="21" t="s">
        <v>19</v>
      </c>
      <c r="B393" s="97"/>
      <c r="C393" s="97"/>
      <c r="D393" s="97"/>
      <c r="E393" s="97"/>
      <c r="F393" s="97"/>
      <c r="G393" s="97"/>
      <c r="H393" s="97"/>
      <c r="I393" s="24"/>
      <c r="J393" s="24"/>
    </row>
    <row r="394" spans="1:10" ht="12.75">
      <c r="A394" s="21" t="s">
        <v>19</v>
      </c>
      <c r="B394" s="97"/>
      <c r="C394" s="97"/>
      <c r="D394" s="97"/>
      <c r="E394" s="97"/>
      <c r="F394" s="97"/>
      <c r="G394" s="97"/>
      <c r="H394" s="97"/>
      <c r="I394" s="24"/>
      <c r="J394" s="24"/>
    </row>
    <row r="395" spans="1:10" ht="12.75">
      <c r="A395" s="21" t="s">
        <v>19</v>
      </c>
      <c r="B395" s="97"/>
      <c r="C395" s="97"/>
      <c r="D395" s="97"/>
      <c r="E395" s="97"/>
      <c r="F395" s="97"/>
      <c r="G395" s="97"/>
      <c r="H395" s="97"/>
      <c r="I395" s="24"/>
      <c r="J395" s="24"/>
    </row>
    <row r="396" spans="1:10" ht="12.75">
      <c r="A396" s="21" t="s">
        <v>19</v>
      </c>
      <c r="B396" s="97"/>
      <c r="C396" s="97"/>
      <c r="D396" s="97"/>
      <c r="E396" s="97"/>
      <c r="F396" s="97"/>
      <c r="G396" s="97"/>
      <c r="H396" s="97"/>
      <c r="I396" s="24"/>
      <c r="J396" s="24"/>
    </row>
    <row r="397" spans="1:10" ht="12.75">
      <c r="A397" s="21" t="s">
        <v>19</v>
      </c>
      <c r="B397" s="97"/>
      <c r="C397" s="97"/>
      <c r="D397" s="97"/>
      <c r="E397" s="97"/>
      <c r="F397" s="97"/>
      <c r="G397" s="97"/>
      <c r="H397" s="97"/>
      <c r="I397" s="24"/>
      <c r="J397" s="24"/>
    </row>
    <row r="398" spans="1:10" ht="12.75">
      <c r="A398" s="21" t="s">
        <v>19</v>
      </c>
      <c r="B398" s="97"/>
      <c r="C398" s="97"/>
      <c r="D398" s="97"/>
      <c r="E398" s="97"/>
      <c r="F398" s="97"/>
      <c r="G398" s="97"/>
      <c r="H398" s="97"/>
      <c r="I398" s="24"/>
      <c r="J398" s="24"/>
    </row>
    <row r="399" spans="1:10" ht="12.75">
      <c r="A399" s="21" t="s">
        <v>19</v>
      </c>
      <c r="B399" s="97"/>
      <c r="C399" s="97"/>
      <c r="D399" s="97"/>
      <c r="E399" s="97"/>
      <c r="F399" s="97"/>
      <c r="G399" s="97"/>
      <c r="H399" s="97"/>
      <c r="I399" s="24"/>
      <c r="J399" s="24"/>
    </row>
    <row r="400" spans="1:10" ht="12.75">
      <c r="A400" s="21" t="s">
        <v>19</v>
      </c>
      <c r="B400" s="97"/>
      <c r="C400" s="97"/>
      <c r="D400" s="97"/>
      <c r="E400" s="97"/>
      <c r="F400" s="97"/>
      <c r="G400" s="97"/>
      <c r="H400" s="97"/>
      <c r="I400" s="24"/>
      <c r="J400" s="24"/>
    </row>
    <row r="401" spans="1:8" ht="12.75">
      <c r="A401" s="21"/>
      <c r="B401" s="97"/>
      <c r="C401" s="97"/>
      <c r="D401" s="97"/>
      <c r="E401" s="97"/>
      <c r="F401" s="97"/>
      <c r="G401" s="97"/>
      <c r="H401" s="97"/>
    </row>
    <row r="402" spans="1:8" ht="12.75">
      <c r="A402" s="21"/>
      <c r="B402" s="97"/>
      <c r="C402" s="97"/>
      <c r="D402" s="97"/>
      <c r="E402" s="97"/>
      <c r="F402" s="97"/>
      <c r="G402" s="97"/>
      <c r="H402" s="97"/>
    </row>
    <row r="403" spans="1:8" ht="12.75">
      <c r="A403" s="21"/>
      <c r="B403" s="97"/>
      <c r="C403" s="97"/>
      <c r="D403" s="97"/>
      <c r="E403" s="97"/>
      <c r="F403" s="97"/>
      <c r="G403" s="97"/>
      <c r="H403" s="97"/>
    </row>
    <row r="404" spans="1:8" ht="12.75">
      <c r="A404" s="21"/>
      <c r="B404" s="97"/>
      <c r="C404" s="97"/>
      <c r="D404" s="97"/>
      <c r="E404" s="97"/>
      <c r="F404" s="97"/>
      <c r="G404" s="97"/>
      <c r="H404" s="97"/>
    </row>
    <row r="405" spans="1:8" ht="12.75">
      <c r="A405" s="21"/>
      <c r="B405" s="97"/>
      <c r="C405" s="97"/>
      <c r="D405" s="97"/>
      <c r="E405" s="97"/>
      <c r="F405" s="97"/>
      <c r="G405" s="97"/>
      <c r="H405" s="97"/>
    </row>
    <row r="406" spans="1:8" ht="12.75">
      <c r="A406" s="21"/>
      <c r="B406" s="97"/>
      <c r="C406" s="97"/>
      <c r="D406" s="97"/>
      <c r="E406" s="97"/>
      <c r="F406" s="97"/>
      <c r="G406" s="97"/>
      <c r="H406" s="97"/>
    </row>
    <row r="407" spans="1:8" ht="12.75">
      <c r="A407" s="21"/>
      <c r="B407" s="97"/>
      <c r="C407" s="97"/>
      <c r="D407" s="97"/>
      <c r="E407" s="97"/>
      <c r="F407" s="97"/>
      <c r="G407" s="97"/>
      <c r="H407" s="97"/>
    </row>
    <row r="408" spans="1:8" ht="12.75">
      <c r="A408" s="21"/>
      <c r="B408" s="97"/>
      <c r="C408" s="97"/>
      <c r="D408" s="97"/>
      <c r="E408" s="97"/>
      <c r="F408" s="97"/>
      <c r="G408" s="97"/>
      <c r="H408" s="97"/>
    </row>
    <row r="409" spans="1:8" ht="12.75">
      <c r="A409" s="21"/>
      <c r="B409" s="97"/>
      <c r="C409" s="97"/>
      <c r="D409" s="97"/>
      <c r="E409" s="97"/>
      <c r="F409" s="97"/>
      <c r="G409" s="97"/>
      <c r="H409" s="97"/>
    </row>
    <row r="410" spans="1:8" ht="12.75">
      <c r="A410" s="21"/>
      <c r="B410" s="97"/>
      <c r="C410" s="97"/>
      <c r="D410" s="97"/>
      <c r="E410" s="97"/>
      <c r="F410" s="97"/>
      <c r="G410" s="97"/>
      <c r="H410" s="97"/>
    </row>
    <row r="411" spans="1:8" ht="12.75">
      <c r="A411" s="21"/>
      <c r="B411" s="97"/>
      <c r="C411" s="97"/>
      <c r="D411" s="97"/>
      <c r="E411" s="97"/>
      <c r="F411" s="97"/>
      <c r="G411" s="97"/>
      <c r="H411" s="97"/>
    </row>
    <row r="412" spans="1:8" ht="12.75">
      <c r="A412" s="21"/>
      <c r="B412" s="97"/>
      <c r="C412" s="97"/>
      <c r="D412" s="97"/>
      <c r="E412" s="97"/>
      <c r="F412" s="97"/>
      <c r="G412" s="97"/>
      <c r="H412" s="97"/>
    </row>
    <row r="413" spans="1:8" ht="12.75">
      <c r="A413" s="21"/>
      <c r="B413" s="97"/>
      <c r="C413" s="97"/>
      <c r="D413" s="97"/>
      <c r="E413" s="97"/>
      <c r="F413" s="97"/>
      <c r="G413" s="97"/>
      <c r="H413" s="97"/>
    </row>
    <row r="414" spans="1:8" ht="12.75">
      <c r="A414" s="21"/>
      <c r="B414" s="97"/>
      <c r="C414" s="97"/>
      <c r="D414" s="97"/>
      <c r="E414" s="97"/>
      <c r="F414" s="97"/>
      <c r="G414" s="97"/>
      <c r="H414" s="97"/>
    </row>
    <row r="415" spans="1:8" ht="12.75">
      <c r="A415" s="21"/>
      <c r="B415" s="97"/>
      <c r="C415" s="97"/>
      <c r="D415" s="97"/>
      <c r="E415" s="97"/>
      <c r="F415" s="97"/>
      <c r="G415" s="97"/>
      <c r="H415" s="97"/>
    </row>
    <row r="416" spans="1:8" ht="12.75">
      <c r="A416" s="21"/>
      <c r="B416" s="97"/>
      <c r="C416" s="97"/>
      <c r="D416" s="97"/>
      <c r="E416" s="97"/>
      <c r="F416" s="97"/>
      <c r="G416" s="97"/>
      <c r="H416" s="97"/>
    </row>
    <row r="417" spans="1:8" ht="12.75">
      <c r="A417" s="21"/>
      <c r="B417" s="97"/>
      <c r="C417" s="97"/>
      <c r="D417" s="97"/>
      <c r="E417" s="97"/>
      <c r="F417" s="97"/>
      <c r="G417" s="97"/>
      <c r="H417" s="97"/>
    </row>
    <row r="418" spans="1:8" ht="12.75">
      <c r="A418" s="21"/>
      <c r="B418" s="97"/>
      <c r="C418" s="97"/>
      <c r="D418" s="97"/>
      <c r="E418" s="97"/>
      <c r="F418" s="97"/>
      <c r="G418" s="97"/>
      <c r="H418" s="97"/>
    </row>
    <row r="419" spans="1:8" ht="12.75">
      <c r="A419" s="21"/>
      <c r="B419" s="97"/>
      <c r="C419" s="97"/>
      <c r="D419" s="97"/>
      <c r="E419" s="97"/>
      <c r="F419" s="97"/>
      <c r="G419" s="97"/>
      <c r="H419" s="97"/>
    </row>
    <row r="420" spans="1:8" ht="12.75">
      <c r="A420" s="21"/>
      <c r="B420" s="97"/>
      <c r="C420" s="97"/>
      <c r="D420" s="97"/>
      <c r="E420" s="97"/>
      <c r="F420" s="97"/>
      <c r="G420" s="97"/>
      <c r="H420" s="97"/>
    </row>
    <row r="421" spans="1:8" ht="12.75">
      <c r="A421" s="21"/>
      <c r="B421" s="97"/>
      <c r="C421" s="97"/>
      <c r="D421" s="97"/>
      <c r="E421" s="97"/>
      <c r="F421" s="97"/>
      <c r="G421" s="97"/>
      <c r="H421" s="97"/>
    </row>
    <row r="422" spans="1:8" ht="12.75">
      <c r="A422" s="21"/>
      <c r="B422" s="97"/>
      <c r="C422" s="97"/>
      <c r="D422" s="97"/>
      <c r="E422" s="97"/>
      <c r="F422" s="97"/>
      <c r="G422" s="97"/>
      <c r="H422" s="97"/>
    </row>
    <row r="423" spans="1:8" ht="12.75">
      <c r="A423" s="21"/>
      <c r="B423" s="97"/>
      <c r="C423" s="97"/>
      <c r="D423" s="97"/>
      <c r="E423" s="97"/>
      <c r="F423" s="97"/>
      <c r="G423" s="97"/>
      <c r="H423" s="97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</sheetData>
  <printOptions/>
  <pageMargins left="0.75" right="0.75" top="1" bottom="1" header="0.5" footer="0.5"/>
  <pageSetup fitToHeight="4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zoomScale="75" zoomScaleNormal="75" workbookViewId="0" topLeftCell="A1">
      <pane xSplit="3" ySplit="6" topLeftCell="D8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11"/>
    </sheetView>
  </sheetViews>
  <sheetFormatPr defaultColWidth="9.140625" defaultRowHeight="12.75"/>
  <cols>
    <col min="1" max="1" width="54.421875" style="0" customWidth="1"/>
    <col min="2" max="2" width="0" style="0" hidden="1" customWidth="1"/>
    <col min="3" max="3" width="6.28125" style="0" hidden="1" customWidth="1"/>
    <col min="4" max="4" width="11.57421875" style="24" customWidth="1"/>
    <col min="5" max="5" width="10.7109375" style="24" bestFit="1" customWidth="1"/>
    <col min="6" max="6" width="10.7109375" style="73" customWidth="1"/>
    <col min="7" max="8" width="9.8515625" style="24" bestFit="1" customWidth="1"/>
  </cols>
  <sheetData>
    <row r="1" ht="15.75">
      <c r="A1" s="99" t="s">
        <v>327</v>
      </c>
    </row>
    <row r="2" ht="13.5" thickBot="1"/>
    <row r="3" spans="1:8" ht="15.75">
      <c r="A3" s="1"/>
      <c r="B3" s="2"/>
      <c r="C3" s="3"/>
      <c r="D3" s="33" t="s">
        <v>221</v>
      </c>
      <c r="E3" s="4" t="s">
        <v>197</v>
      </c>
      <c r="F3" s="64" t="s">
        <v>0</v>
      </c>
      <c r="G3" s="4" t="s">
        <v>1</v>
      </c>
      <c r="H3" s="4" t="s">
        <v>2</v>
      </c>
    </row>
    <row r="4" spans="1:8" ht="15.75">
      <c r="A4" s="5"/>
      <c r="B4" s="6"/>
      <c r="C4" s="6"/>
      <c r="D4" s="6"/>
      <c r="E4" s="7"/>
      <c r="F4" s="65"/>
      <c r="G4" s="7"/>
      <c r="H4" s="7"/>
    </row>
    <row r="5" spans="1:8" ht="63">
      <c r="A5" s="5"/>
      <c r="B5" s="8" t="s">
        <v>4</v>
      </c>
      <c r="C5" s="8" t="s">
        <v>5</v>
      </c>
      <c r="D5" s="8" t="s">
        <v>6</v>
      </c>
      <c r="E5" s="9" t="s">
        <v>6</v>
      </c>
      <c r="F5" s="65" t="s">
        <v>6</v>
      </c>
      <c r="G5" s="9" t="s">
        <v>6</v>
      </c>
      <c r="H5" s="9" t="s">
        <v>6</v>
      </c>
    </row>
    <row r="6" spans="1:8" ht="48" thickBot="1">
      <c r="A6" s="10"/>
      <c r="B6" s="11" t="s">
        <v>10</v>
      </c>
      <c r="C6" s="11"/>
      <c r="D6" s="12" t="s">
        <v>11</v>
      </c>
      <c r="E6" s="12" t="s">
        <v>11</v>
      </c>
      <c r="F6" s="66" t="s">
        <v>11</v>
      </c>
      <c r="G6" s="12" t="s">
        <v>11</v>
      </c>
      <c r="H6" s="12" t="s">
        <v>11</v>
      </c>
    </row>
    <row r="7" spans="1:8" ht="12.75">
      <c r="A7" s="13" t="s">
        <v>14</v>
      </c>
      <c r="B7" s="14"/>
      <c r="C7" s="14"/>
      <c r="D7" s="15"/>
      <c r="E7" s="15"/>
      <c r="F7" s="67"/>
      <c r="G7" s="15"/>
      <c r="H7" s="15"/>
    </row>
    <row r="8" spans="1:8" ht="12.75">
      <c r="A8" s="16" t="s">
        <v>15</v>
      </c>
      <c r="B8" s="17"/>
      <c r="C8" s="17"/>
      <c r="D8" s="18"/>
      <c r="E8" s="18"/>
      <c r="F8" s="68"/>
      <c r="G8" s="18"/>
      <c r="H8" s="18"/>
    </row>
    <row r="9" spans="1:8" ht="12.75">
      <c r="A9" s="29"/>
      <c r="B9" s="17"/>
      <c r="C9" s="17"/>
      <c r="D9" s="18"/>
      <c r="E9" s="22"/>
      <c r="F9" s="69"/>
      <c r="G9" s="22"/>
      <c r="H9" s="22"/>
    </row>
    <row r="10" spans="1:8" ht="12.75">
      <c r="A10" s="29" t="s">
        <v>229</v>
      </c>
      <c r="B10" s="17"/>
      <c r="C10" s="17"/>
      <c r="D10" s="18">
        <v>3.481</v>
      </c>
      <c r="E10" s="22">
        <v>3.5</v>
      </c>
      <c r="F10" s="69">
        <v>3.5</v>
      </c>
      <c r="G10" s="22">
        <v>3.5</v>
      </c>
      <c r="H10" s="22">
        <v>3.5</v>
      </c>
    </row>
    <row r="11" spans="1:8" ht="12.75">
      <c r="A11" s="29" t="s">
        <v>7</v>
      </c>
      <c r="B11" s="17"/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  <row r="12" spans="1:8" ht="12.75">
      <c r="A12" s="29" t="s">
        <v>230</v>
      </c>
      <c r="B12" s="17"/>
      <c r="C12" s="17"/>
      <c r="D12" s="18">
        <v>23.198</v>
      </c>
      <c r="E12" s="22">
        <v>23.088</v>
      </c>
      <c r="F12" s="69">
        <v>22.266</v>
      </c>
      <c r="G12" s="22">
        <v>21.413</v>
      </c>
      <c r="H12" s="22">
        <v>20.115</v>
      </c>
    </row>
    <row r="13" spans="1:8" ht="12.75">
      <c r="A13" s="29" t="s">
        <v>231</v>
      </c>
      <c r="B13" s="17"/>
      <c r="C13" s="17"/>
      <c r="D13" s="18">
        <v>7.129</v>
      </c>
      <c r="E13" s="22">
        <v>15.225</v>
      </c>
      <c r="F13" s="69">
        <v>13.308</v>
      </c>
      <c r="G13" s="22">
        <v>6.84</v>
      </c>
      <c r="H13" s="22">
        <v>3.923</v>
      </c>
    </row>
    <row r="14" spans="1:8" ht="12.75">
      <c r="A14" s="29" t="s">
        <v>8</v>
      </c>
      <c r="B14" s="17"/>
      <c r="C14" s="17"/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ht="12.75">
      <c r="A15" s="29" t="s">
        <v>222</v>
      </c>
      <c r="B15" s="17"/>
      <c r="C15" s="17"/>
      <c r="D15" s="18">
        <v>0.012</v>
      </c>
      <c r="E15" s="18">
        <v>0</v>
      </c>
      <c r="F15" s="18">
        <v>0</v>
      </c>
      <c r="G15" s="18">
        <v>0</v>
      </c>
      <c r="H15" s="18">
        <v>0</v>
      </c>
    </row>
    <row r="16" spans="1:8" ht="12.75">
      <c r="A16" s="29" t="s">
        <v>19</v>
      </c>
      <c r="B16" s="17"/>
      <c r="C16" s="17"/>
      <c r="D16" s="18"/>
      <c r="E16" s="22" t="s">
        <v>19</v>
      </c>
      <c r="F16" s="69" t="s">
        <v>19</v>
      </c>
      <c r="G16" s="22" t="s">
        <v>19</v>
      </c>
      <c r="H16" s="22" t="s">
        <v>19</v>
      </c>
    </row>
    <row r="17" spans="1:8" ht="12.75">
      <c r="A17" s="16" t="s">
        <v>71</v>
      </c>
      <c r="B17" s="23"/>
      <c r="C17" s="23"/>
      <c r="D17" s="25">
        <f>SUM(D9:D15)</f>
        <v>33.82</v>
      </c>
      <c r="E17" s="25">
        <f>SUM(E9:E15)</f>
        <v>41.813</v>
      </c>
      <c r="F17" s="70">
        <f>SUM(F9:F15)</f>
        <v>39.074</v>
      </c>
      <c r="G17" s="25">
        <f>SUM(G9:G15)</f>
        <v>31.753</v>
      </c>
      <c r="H17" s="25">
        <f>SUM(H9:H15)</f>
        <v>27.537999999999997</v>
      </c>
    </row>
    <row r="18" spans="1:8" ht="12.75">
      <c r="A18" s="29" t="s">
        <v>19</v>
      </c>
      <c r="B18" s="17"/>
      <c r="C18" s="17"/>
      <c r="D18" s="18"/>
      <c r="E18" s="22" t="s">
        <v>19</v>
      </c>
      <c r="F18" s="68"/>
      <c r="G18" s="18"/>
      <c r="H18" s="18"/>
    </row>
    <row r="19" spans="1:8" ht="12.75">
      <c r="A19" s="16" t="s">
        <v>72</v>
      </c>
      <c r="B19" s="17"/>
      <c r="C19" s="17"/>
      <c r="D19" s="18"/>
      <c r="E19" s="22" t="s">
        <v>19</v>
      </c>
      <c r="F19" s="68"/>
      <c r="G19" s="18"/>
      <c r="H19" s="18"/>
    </row>
    <row r="20" spans="1:9" ht="12.75">
      <c r="A20" s="29"/>
      <c r="B20" s="17"/>
      <c r="C20" s="17"/>
      <c r="D20" s="18"/>
      <c r="E20" s="22"/>
      <c r="F20" s="68"/>
      <c r="G20" s="18"/>
      <c r="H20" s="18"/>
      <c r="I20" s="24"/>
    </row>
    <row r="21" spans="1:9" ht="12.75">
      <c r="A21" s="29" t="s">
        <v>229</v>
      </c>
      <c r="B21" s="17"/>
      <c r="C21" s="17"/>
      <c r="D21" s="18">
        <v>2</v>
      </c>
      <c r="E21" s="22">
        <v>2</v>
      </c>
      <c r="F21" s="68">
        <v>2</v>
      </c>
      <c r="G21" s="18">
        <v>2</v>
      </c>
      <c r="H21" s="18">
        <v>2</v>
      </c>
      <c r="I21" s="24"/>
    </row>
    <row r="22" spans="1:9" ht="12.75">
      <c r="A22" s="29" t="s">
        <v>7</v>
      </c>
      <c r="B22" s="17"/>
      <c r="C22" s="17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4"/>
    </row>
    <row r="23" spans="1:9" ht="12.75">
      <c r="A23" s="29" t="s">
        <v>230</v>
      </c>
      <c r="B23" s="17"/>
      <c r="C23" s="17"/>
      <c r="D23" s="18">
        <v>16.887</v>
      </c>
      <c r="E23" s="18">
        <v>0</v>
      </c>
      <c r="F23" s="18">
        <v>0</v>
      </c>
      <c r="G23" s="18">
        <v>0</v>
      </c>
      <c r="H23" s="18">
        <v>25</v>
      </c>
      <c r="I23" s="24"/>
    </row>
    <row r="24" spans="1:9" ht="12.75">
      <c r="A24" s="29" t="s">
        <v>231</v>
      </c>
      <c r="B24" s="17"/>
      <c r="C24" s="17"/>
      <c r="D24" s="18">
        <v>0</v>
      </c>
      <c r="E24" s="22">
        <v>2.498</v>
      </c>
      <c r="F24" s="68">
        <v>0.252</v>
      </c>
      <c r="G24" s="18">
        <v>0.318</v>
      </c>
      <c r="H24" s="18">
        <v>0.6</v>
      </c>
      <c r="I24" s="24"/>
    </row>
    <row r="25" spans="1:9" ht="12.75">
      <c r="A25" s="29" t="s">
        <v>8</v>
      </c>
      <c r="B25" s="17"/>
      <c r="C25" s="17"/>
      <c r="D25" s="18">
        <v>1</v>
      </c>
      <c r="E25" s="22">
        <v>0</v>
      </c>
      <c r="F25" s="22">
        <v>0</v>
      </c>
      <c r="G25" s="22">
        <v>0</v>
      </c>
      <c r="H25" s="22">
        <v>0</v>
      </c>
      <c r="I25" s="24"/>
    </row>
    <row r="26" spans="1:9" ht="12.75">
      <c r="A26" s="29" t="s">
        <v>222</v>
      </c>
      <c r="B26" s="17"/>
      <c r="C26" s="17"/>
      <c r="D26" s="18">
        <v>0</v>
      </c>
      <c r="E26" s="22">
        <v>16</v>
      </c>
      <c r="F26" s="68">
        <v>22.2</v>
      </c>
      <c r="G26" s="18">
        <v>35</v>
      </c>
      <c r="H26" s="18">
        <v>45</v>
      </c>
      <c r="I26" s="24"/>
    </row>
    <row r="27" spans="1:9" ht="12.75">
      <c r="A27" s="29"/>
      <c r="B27" s="17"/>
      <c r="C27" s="17"/>
      <c r="D27" s="18"/>
      <c r="E27" s="22"/>
      <c r="F27" s="68"/>
      <c r="G27" s="18"/>
      <c r="H27" s="18"/>
      <c r="I27" s="24"/>
    </row>
    <row r="28" spans="1:9" ht="12.75">
      <c r="A28" s="16" t="s">
        <v>93</v>
      </c>
      <c r="B28" s="17"/>
      <c r="C28" s="17"/>
      <c r="D28" s="25">
        <f>SUM(D20:D26)</f>
        <v>19.887</v>
      </c>
      <c r="E28" s="25">
        <f>SUM(E20:E26)</f>
        <v>20.498</v>
      </c>
      <c r="F28" s="70">
        <f>SUM(F20:F26)</f>
        <v>24.451999999999998</v>
      </c>
      <c r="G28" s="25">
        <f>SUM(G20:G26)</f>
        <v>37.318</v>
      </c>
      <c r="H28" s="25">
        <f>SUM(H20:H26)</f>
        <v>72.6</v>
      </c>
      <c r="I28" s="24"/>
    </row>
    <row r="29" spans="1:9" ht="12.75">
      <c r="A29" s="29" t="s">
        <v>19</v>
      </c>
      <c r="B29" s="17"/>
      <c r="C29" s="17"/>
      <c r="D29" s="18"/>
      <c r="E29" s="22" t="s">
        <v>19</v>
      </c>
      <c r="F29" s="68"/>
      <c r="G29" s="18"/>
      <c r="H29" s="18"/>
      <c r="I29" s="24"/>
    </row>
    <row r="30" spans="1:9" ht="12.75">
      <c r="A30" s="16" t="s">
        <v>94</v>
      </c>
      <c r="B30" s="17"/>
      <c r="C30" s="17"/>
      <c r="D30" s="18"/>
      <c r="E30" s="18"/>
      <c r="F30" s="68"/>
      <c r="G30" s="18"/>
      <c r="H30" s="18"/>
      <c r="I30" s="24"/>
    </row>
    <row r="31" spans="1:9" ht="12.75">
      <c r="A31" s="29"/>
      <c r="B31" s="17"/>
      <c r="C31" s="17"/>
      <c r="D31" s="18"/>
      <c r="E31" s="18"/>
      <c r="F31" s="68"/>
      <c r="G31" s="18"/>
      <c r="H31" s="18"/>
      <c r="I31" s="24"/>
    </row>
    <row r="32" spans="1:10" ht="12.75">
      <c r="A32" s="29" t="s">
        <v>229</v>
      </c>
      <c r="B32" s="17"/>
      <c r="C32" s="17"/>
      <c r="D32" s="18">
        <v>0.823</v>
      </c>
      <c r="E32" s="18">
        <v>3.038</v>
      </c>
      <c r="F32" s="68">
        <v>3.937</v>
      </c>
      <c r="G32" s="18">
        <v>1.437</v>
      </c>
      <c r="H32" s="18">
        <v>1.437</v>
      </c>
      <c r="I32" s="24"/>
      <c r="J32" s="24"/>
    </row>
    <row r="33" spans="1:10" ht="12.75">
      <c r="A33" s="29" t="s">
        <v>7</v>
      </c>
      <c r="B33" s="17"/>
      <c r="C33" s="17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24"/>
      <c r="J33" s="24"/>
    </row>
    <row r="34" spans="1:10" ht="12.75">
      <c r="A34" s="29" t="s">
        <v>230</v>
      </c>
      <c r="B34" s="17"/>
      <c r="C34" s="17"/>
      <c r="D34" s="18">
        <v>7.691</v>
      </c>
      <c r="E34" s="18">
        <v>8.121</v>
      </c>
      <c r="F34" s="68">
        <v>5.051</v>
      </c>
      <c r="G34" s="18">
        <v>3.451</v>
      </c>
      <c r="H34" s="18">
        <v>3.451</v>
      </c>
      <c r="I34" s="24"/>
      <c r="J34" s="24"/>
    </row>
    <row r="35" spans="1:10" ht="12.75">
      <c r="A35" s="29" t="s">
        <v>231</v>
      </c>
      <c r="B35" s="17"/>
      <c r="C35" s="17"/>
      <c r="D35" s="18">
        <v>3.2</v>
      </c>
      <c r="E35" s="18">
        <v>2.769</v>
      </c>
      <c r="F35" s="68">
        <v>3.821</v>
      </c>
      <c r="G35" s="18">
        <v>15.78</v>
      </c>
      <c r="H35" s="18">
        <v>9.6</v>
      </c>
      <c r="I35" s="24"/>
      <c r="J35" s="24"/>
    </row>
    <row r="36" spans="1:10" ht="12.75">
      <c r="A36" s="29" t="s">
        <v>8</v>
      </c>
      <c r="B36" s="17"/>
      <c r="C36" s="17"/>
      <c r="D36" s="68">
        <v>0.002</v>
      </c>
      <c r="E36" s="18">
        <v>0</v>
      </c>
      <c r="F36" s="18">
        <v>0</v>
      </c>
      <c r="G36" s="18">
        <v>0</v>
      </c>
      <c r="H36" s="18">
        <v>0</v>
      </c>
      <c r="I36" s="24"/>
      <c r="J36" s="24"/>
    </row>
    <row r="37" spans="1:10" ht="12.75">
      <c r="A37" s="29" t="s">
        <v>222</v>
      </c>
      <c r="B37" s="17"/>
      <c r="C37" s="17"/>
      <c r="D37" s="68">
        <v>0</v>
      </c>
      <c r="E37" s="18">
        <v>0.023</v>
      </c>
      <c r="F37" s="18">
        <v>0</v>
      </c>
      <c r="G37" s="18">
        <v>0</v>
      </c>
      <c r="H37" s="18">
        <v>0</v>
      </c>
      <c r="I37" s="24"/>
      <c r="J37" s="24"/>
    </row>
    <row r="38" spans="1:10" ht="12.75">
      <c r="A38" s="29" t="s">
        <v>19</v>
      </c>
      <c r="B38" s="17"/>
      <c r="C38" s="17"/>
      <c r="D38" s="18"/>
      <c r="E38" s="18"/>
      <c r="F38" s="68"/>
      <c r="G38" s="18"/>
      <c r="H38" s="18"/>
      <c r="I38" s="24"/>
      <c r="J38" s="24"/>
    </row>
    <row r="39" spans="1:10" ht="12.75">
      <c r="A39" s="16" t="s">
        <v>109</v>
      </c>
      <c r="B39" s="23"/>
      <c r="C39" s="23"/>
      <c r="D39" s="25">
        <f>SUM(D32:D37)</f>
        <v>11.716</v>
      </c>
      <c r="E39" s="25">
        <f>SUM(E32:E37)</f>
        <v>13.951</v>
      </c>
      <c r="F39" s="70">
        <f>SUM(F32:F37)</f>
        <v>12.809</v>
      </c>
      <c r="G39" s="25">
        <f>SUM(G32:G37)</f>
        <v>20.668</v>
      </c>
      <c r="H39" s="25">
        <f>SUM(H32:H37)</f>
        <v>14.488</v>
      </c>
      <c r="I39" s="24"/>
      <c r="J39" s="24"/>
    </row>
    <row r="40" spans="1:10" ht="12.75">
      <c r="A40" s="29" t="s">
        <v>19</v>
      </c>
      <c r="B40" s="17"/>
      <c r="C40" s="17"/>
      <c r="D40" s="18"/>
      <c r="E40" s="18"/>
      <c r="F40" s="68"/>
      <c r="G40" s="18"/>
      <c r="H40" s="18"/>
      <c r="I40" s="24"/>
      <c r="J40" s="24"/>
    </row>
    <row r="41" spans="1:10" ht="12.75">
      <c r="A41" s="16" t="s">
        <v>110</v>
      </c>
      <c r="B41" s="17"/>
      <c r="C41" s="17"/>
      <c r="D41" s="18"/>
      <c r="E41" s="18"/>
      <c r="F41" s="68"/>
      <c r="G41" s="18"/>
      <c r="H41" s="18"/>
      <c r="I41" s="24"/>
      <c r="J41" s="24"/>
    </row>
    <row r="42" spans="1:10" ht="12.75">
      <c r="A42" s="29"/>
      <c r="B42" s="17"/>
      <c r="C42" s="17"/>
      <c r="D42" s="18"/>
      <c r="E42" s="18"/>
      <c r="F42" s="68"/>
      <c r="G42" s="18"/>
      <c r="H42" s="18"/>
      <c r="I42" s="24"/>
      <c r="J42" s="24"/>
    </row>
    <row r="43" spans="1:10" ht="12.75">
      <c r="A43" s="29" t="s">
        <v>229</v>
      </c>
      <c r="B43" s="17"/>
      <c r="C43" s="17"/>
      <c r="D43" s="18">
        <f>4.126+1.732</f>
        <v>5.8580000000000005</v>
      </c>
      <c r="E43" s="18">
        <v>4.14</v>
      </c>
      <c r="F43" s="68">
        <v>3.958</v>
      </c>
      <c r="G43" s="18">
        <v>4.326</v>
      </c>
      <c r="H43" s="18">
        <v>4.475</v>
      </c>
      <c r="I43" s="24"/>
      <c r="J43" s="24"/>
    </row>
    <row r="44" spans="1:10" ht="12.75">
      <c r="A44" s="29" t="s">
        <v>7</v>
      </c>
      <c r="B44" s="17"/>
      <c r="C44" s="17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24"/>
      <c r="J44" s="24"/>
    </row>
    <row r="45" spans="1:10" ht="12.75">
      <c r="A45" s="29" t="s">
        <v>230</v>
      </c>
      <c r="B45" s="17"/>
      <c r="C45" s="17"/>
      <c r="D45" s="18">
        <v>9.009</v>
      </c>
      <c r="E45" s="18">
        <v>3.322</v>
      </c>
      <c r="F45" s="18">
        <v>0</v>
      </c>
      <c r="G45" s="18">
        <v>0</v>
      </c>
      <c r="H45" s="18">
        <v>0</v>
      </c>
      <c r="I45" s="24"/>
      <c r="J45" s="24"/>
    </row>
    <row r="46" spans="1:10" ht="12.75">
      <c r="A46" s="29" t="s">
        <v>231</v>
      </c>
      <c r="B46" s="17"/>
      <c r="C46" s="17"/>
      <c r="D46" s="18">
        <v>0.297</v>
      </c>
      <c r="E46" s="18">
        <v>0</v>
      </c>
      <c r="F46" s="18">
        <v>0</v>
      </c>
      <c r="G46" s="18">
        <v>0</v>
      </c>
      <c r="H46" s="18">
        <v>0</v>
      </c>
      <c r="I46" s="24"/>
      <c r="J46" s="24"/>
    </row>
    <row r="47" spans="1:10" ht="12.75">
      <c r="A47" s="29" t="s">
        <v>8</v>
      </c>
      <c r="B47" s="17"/>
      <c r="C47" s="17"/>
      <c r="D47" s="68">
        <v>0</v>
      </c>
      <c r="E47" s="18">
        <v>0</v>
      </c>
      <c r="F47" s="18">
        <v>0</v>
      </c>
      <c r="G47" s="18">
        <v>0</v>
      </c>
      <c r="H47" s="18">
        <v>0</v>
      </c>
      <c r="I47" s="24"/>
      <c r="J47" s="24"/>
    </row>
    <row r="48" spans="1:10" ht="12.75">
      <c r="A48" s="29" t="s">
        <v>222</v>
      </c>
      <c r="B48" s="17"/>
      <c r="C48" s="17"/>
      <c r="D48" s="68">
        <v>0.07</v>
      </c>
      <c r="E48" s="18">
        <v>0</v>
      </c>
      <c r="F48" s="18">
        <v>0</v>
      </c>
      <c r="G48" s="18">
        <v>0</v>
      </c>
      <c r="H48" s="18">
        <v>0</v>
      </c>
      <c r="I48" s="24"/>
      <c r="J48" s="24"/>
    </row>
    <row r="49" spans="1:10" ht="12.75">
      <c r="A49" s="29"/>
      <c r="B49" s="17"/>
      <c r="C49" s="17"/>
      <c r="D49" s="18"/>
      <c r="E49" s="18"/>
      <c r="F49" s="68"/>
      <c r="G49" s="18"/>
      <c r="H49" s="18"/>
      <c r="I49" s="24"/>
      <c r="J49" s="24"/>
    </row>
    <row r="50" spans="1:10" ht="12.75">
      <c r="A50" s="16" t="s">
        <v>118</v>
      </c>
      <c r="B50" s="23"/>
      <c r="C50" s="23"/>
      <c r="D50" s="25">
        <f>SUM(D42:D49)</f>
        <v>15.234000000000002</v>
      </c>
      <c r="E50" s="25">
        <f>SUM(E42:E49)</f>
        <v>7.462</v>
      </c>
      <c r="F50" s="70">
        <f>SUM(F42:F49)</f>
        <v>3.958</v>
      </c>
      <c r="G50" s="25">
        <f>SUM(G42:G49)</f>
        <v>4.326</v>
      </c>
      <c r="H50" s="25">
        <f>SUM(H42:H49)</f>
        <v>4.475</v>
      </c>
      <c r="I50" s="24"/>
      <c r="J50" s="24"/>
    </row>
    <row r="51" spans="1:10" ht="12.75">
      <c r="A51" s="29" t="s">
        <v>19</v>
      </c>
      <c r="B51" s="17"/>
      <c r="C51" s="17"/>
      <c r="D51" s="18"/>
      <c r="E51" s="18"/>
      <c r="F51" s="68"/>
      <c r="G51" s="18"/>
      <c r="H51" s="18"/>
      <c r="I51" s="24"/>
      <c r="J51" s="24"/>
    </row>
    <row r="52" spans="1:10" ht="12.75">
      <c r="A52" s="16" t="s">
        <v>119</v>
      </c>
      <c r="B52" s="17"/>
      <c r="C52" s="17"/>
      <c r="D52" s="18"/>
      <c r="E52" s="18"/>
      <c r="F52" s="68"/>
      <c r="G52" s="18"/>
      <c r="H52" s="18"/>
      <c r="I52" s="24"/>
      <c r="J52" s="24"/>
    </row>
    <row r="53" spans="1:10" ht="12.75">
      <c r="A53" s="29"/>
      <c r="B53" s="17"/>
      <c r="C53" s="17"/>
      <c r="D53" s="18"/>
      <c r="E53" s="18"/>
      <c r="F53" s="68"/>
      <c r="G53" s="18"/>
      <c r="H53" s="18"/>
      <c r="I53" s="24"/>
      <c r="J53" s="24"/>
    </row>
    <row r="54" spans="1:10" ht="12.75">
      <c r="A54" s="29" t="s">
        <v>229</v>
      </c>
      <c r="B54" s="17"/>
      <c r="C54" s="17"/>
      <c r="D54" s="18">
        <v>0.092</v>
      </c>
      <c r="E54" s="18">
        <v>0.25</v>
      </c>
      <c r="F54" s="68">
        <v>0.25</v>
      </c>
      <c r="G54" s="18">
        <v>0.25</v>
      </c>
      <c r="H54" s="18">
        <v>0.25</v>
      </c>
      <c r="I54" s="24"/>
      <c r="J54" s="24"/>
    </row>
    <row r="55" spans="1:10" ht="12.75">
      <c r="A55" s="29" t="s">
        <v>7</v>
      </c>
      <c r="B55" s="17"/>
      <c r="C55" s="17"/>
      <c r="D55" s="18">
        <v>0.03</v>
      </c>
      <c r="E55" s="18">
        <v>0</v>
      </c>
      <c r="F55" s="18">
        <v>0</v>
      </c>
      <c r="G55" s="18">
        <v>0</v>
      </c>
      <c r="H55" s="18">
        <v>0</v>
      </c>
      <c r="I55" s="24"/>
      <c r="J55" s="24"/>
    </row>
    <row r="56" spans="1:10" ht="12.75">
      <c r="A56" s="29" t="s">
        <v>230</v>
      </c>
      <c r="B56" s="17"/>
      <c r="C56" s="17"/>
      <c r="D56" s="18">
        <v>0.824</v>
      </c>
      <c r="E56" s="18">
        <v>0.133</v>
      </c>
      <c r="F56" s="68">
        <v>0.561</v>
      </c>
      <c r="G56" s="18">
        <v>0</v>
      </c>
      <c r="H56" s="18">
        <v>0</v>
      </c>
      <c r="I56" s="24"/>
      <c r="J56" s="24"/>
    </row>
    <row r="57" spans="1:10" ht="12.75">
      <c r="A57" s="29" t="s">
        <v>231</v>
      </c>
      <c r="B57" s="17"/>
      <c r="C57" s="17"/>
      <c r="D57" s="18">
        <v>0.591</v>
      </c>
      <c r="E57" s="18">
        <v>1.653</v>
      </c>
      <c r="F57" s="68">
        <v>1.58</v>
      </c>
      <c r="G57" s="18">
        <v>0.812</v>
      </c>
      <c r="H57" s="18">
        <v>0.515</v>
      </c>
      <c r="I57" s="24"/>
      <c r="J57" s="24"/>
    </row>
    <row r="58" spans="1:10" ht="12.75">
      <c r="A58" s="29" t="s">
        <v>8</v>
      </c>
      <c r="B58" s="17"/>
      <c r="C58" s="17"/>
      <c r="D58" s="18">
        <v>0.024</v>
      </c>
      <c r="E58" s="18">
        <v>0</v>
      </c>
      <c r="F58" s="18">
        <v>0</v>
      </c>
      <c r="G58" s="18">
        <v>0</v>
      </c>
      <c r="H58" s="18">
        <v>0</v>
      </c>
      <c r="I58" s="24"/>
      <c r="J58" s="24"/>
    </row>
    <row r="59" spans="1:10" ht="12.75">
      <c r="A59" s="29" t="s">
        <v>222</v>
      </c>
      <c r="B59" s="17"/>
      <c r="C59" s="17"/>
      <c r="D59" s="18">
        <v>0.516</v>
      </c>
      <c r="E59" s="18">
        <v>0</v>
      </c>
      <c r="F59" s="18">
        <v>0</v>
      </c>
      <c r="G59" s="18">
        <v>0</v>
      </c>
      <c r="H59" s="18">
        <v>0</v>
      </c>
      <c r="I59" s="24"/>
      <c r="J59" s="24"/>
    </row>
    <row r="60" spans="1:10" ht="12.75">
      <c r="A60" s="29"/>
      <c r="B60" s="17"/>
      <c r="C60" s="17"/>
      <c r="D60" s="18"/>
      <c r="E60" s="18"/>
      <c r="F60" s="68"/>
      <c r="G60" s="18"/>
      <c r="H60" s="18"/>
      <c r="I60" s="24"/>
      <c r="J60" s="24"/>
    </row>
    <row r="61" spans="1:10" ht="12.75">
      <c r="A61" s="16" t="s">
        <v>129</v>
      </c>
      <c r="B61" s="17"/>
      <c r="C61" s="17"/>
      <c r="D61" s="25">
        <f>SUM(D53:D60)</f>
        <v>2.077</v>
      </c>
      <c r="E61" s="25">
        <f>SUM(E53:E60)</f>
        <v>2.036</v>
      </c>
      <c r="F61" s="70">
        <f>SUM(F53:F60)</f>
        <v>2.391</v>
      </c>
      <c r="G61" s="25">
        <f>SUM(G53:G60)</f>
        <v>1.062</v>
      </c>
      <c r="H61" s="25">
        <f>SUM(H53:H60)</f>
        <v>0.765</v>
      </c>
      <c r="I61" s="24"/>
      <c r="J61" s="24"/>
    </row>
    <row r="62" spans="1:10" ht="12.75">
      <c r="A62" s="29" t="s">
        <v>19</v>
      </c>
      <c r="B62" s="17"/>
      <c r="C62" s="17"/>
      <c r="D62" s="18"/>
      <c r="E62" s="18"/>
      <c r="F62" s="68"/>
      <c r="G62" s="18"/>
      <c r="H62" s="18"/>
      <c r="I62" s="24"/>
      <c r="J62" s="24"/>
    </row>
    <row r="63" spans="1:10" ht="12.75">
      <c r="A63" s="16" t="s">
        <v>208</v>
      </c>
      <c r="B63" s="17"/>
      <c r="C63" s="17"/>
      <c r="D63" s="18"/>
      <c r="E63" s="18"/>
      <c r="F63" s="68"/>
      <c r="G63" s="18"/>
      <c r="H63" s="18"/>
      <c r="I63" s="24"/>
      <c r="J63" s="24"/>
    </row>
    <row r="64" spans="1:10" ht="12.75">
      <c r="A64" s="29"/>
      <c r="B64" s="17"/>
      <c r="C64" s="17"/>
      <c r="D64" s="18"/>
      <c r="E64" s="18"/>
      <c r="F64" s="68"/>
      <c r="G64" s="18"/>
      <c r="H64" s="18"/>
      <c r="I64" s="24"/>
      <c r="J64" s="24"/>
    </row>
    <row r="65" spans="1:10" ht="12.75">
      <c r="A65" s="29" t="s">
        <v>229</v>
      </c>
      <c r="B65" s="17"/>
      <c r="C65" s="17"/>
      <c r="D65" s="18">
        <f>0.151+0.09</f>
        <v>0.241</v>
      </c>
      <c r="E65" s="18">
        <v>0.112</v>
      </c>
      <c r="F65" s="68">
        <f>0.149+0.135-0.037-0.135</f>
        <v>0.11200000000000002</v>
      </c>
      <c r="G65" s="18">
        <v>0.112</v>
      </c>
      <c r="H65" s="18">
        <v>0.112</v>
      </c>
      <c r="I65" s="24"/>
      <c r="J65" s="24"/>
    </row>
    <row r="66" spans="1:10" ht="12.75">
      <c r="A66" s="29" t="s">
        <v>7</v>
      </c>
      <c r="B66" s="17"/>
      <c r="C66" s="17"/>
      <c r="D66" s="18">
        <f>0.353+3.308</f>
        <v>3.6609999999999996</v>
      </c>
      <c r="E66" s="18">
        <v>2.758</v>
      </c>
      <c r="F66" s="68">
        <v>0</v>
      </c>
      <c r="G66" s="68">
        <v>0</v>
      </c>
      <c r="H66" s="68">
        <v>0</v>
      </c>
      <c r="I66" s="24"/>
      <c r="J66" s="24"/>
    </row>
    <row r="67" spans="1:10" ht="12.75">
      <c r="A67" s="29" t="s">
        <v>230</v>
      </c>
      <c r="B67" s="17"/>
      <c r="C67" s="17"/>
      <c r="D67" s="18">
        <f>2.875+0.378</f>
        <v>3.253</v>
      </c>
      <c r="E67" s="18">
        <v>2.889</v>
      </c>
      <c r="F67" s="68">
        <f>0.457-0.107-0.104-0.1+0.002+0.123</f>
        <v>0.271</v>
      </c>
      <c r="G67" s="18">
        <v>0.234</v>
      </c>
      <c r="H67" s="18">
        <v>0.234</v>
      </c>
      <c r="I67" s="24"/>
      <c r="J67" s="24"/>
    </row>
    <row r="68" spans="1:10" ht="12.75">
      <c r="A68" s="29" t="s">
        <v>231</v>
      </c>
      <c r="B68" s="17"/>
      <c r="C68" s="17"/>
      <c r="D68" s="18">
        <f>0.96+0.376</f>
        <v>1.3359999999999999</v>
      </c>
      <c r="E68" s="18">
        <v>3.131</v>
      </c>
      <c r="F68" s="68">
        <f>0.738+0.037+0.055-0.123</f>
        <v>0.7070000000000001</v>
      </c>
      <c r="G68" s="18">
        <v>0.738</v>
      </c>
      <c r="H68" s="18">
        <v>0.152</v>
      </c>
      <c r="I68" s="24"/>
      <c r="J68" s="24"/>
    </row>
    <row r="69" spans="1:10" ht="12.75">
      <c r="A69" s="29" t="s">
        <v>8</v>
      </c>
      <c r="B69" s="17"/>
      <c r="C69" s="17"/>
      <c r="D69" s="18">
        <f>0.302+0.036</f>
        <v>0.33799999999999997</v>
      </c>
      <c r="E69" s="18">
        <v>0.15</v>
      </c>
      <c r="F69" s="68">
        <v>0</v>
      </c>
      <c r="G69" s="68">
        <v>0</v>
      </c>
      <c r="H69" s="68">
        <v>0</v>
      </c>
      <c r="I69" s="24"/>
      <c r="J69" s="24"/>
    </row>
    <row r="70" spans="1:10" ht="12.75">
      <c r="A70" s="29" t="s">
        <v>222</v>
      </c>
      <c r="B70" s="17"/>
      <c r="C70" s="17"/>
      <c r="D70" s="18">
        <f>0.274+0.093</f>
        <v>0.367</v>
      </c>
      <c r="E70" s="18">
        <v>1.9</v>
      </c>
      <c r="F70" s="68">
        <f>0.095-0.011</f>
        <v>0.084</v>
      </c>
      <c r="G70" s="68">
        <v>0</v>
      </c>
      <c r="H70" s="68">
        <v>0</v>
      </c>
      <c r="I70" s="24"/>
      <c r="J70" s="24"/>
    </row>
    <row r="71" spans="1:10" ht="12.75">
      <c r="A71" s="29"/>
      <c r="B71" s="17"/>
      <c r="C71" s="17"/>
      <c r="D71" s="18"/>
      <c r="E71" s="18"/>
      <c r="F71" s="68"/>
      <c r="G71" s="18"/>
      <c r="H71" s="18"/>
      <c r="I71" s="24"/>
      <c r="J71" s="24"/>
    </row>
    <row r="72" spans="1:10" ht="12.75">
      <c r="A72" s="16" t="s">
        <v>196</v>
      </c>
      <c r="B72" s="23"/>
      <c r="C72" s="23"/>
      <c r="D72" s="25">
        <f>SUM(D65:D70)</f>
        <v>9.195999999999998</v>
      </c>
      <c r="E72" s="25">
        <f>SUM(E65:E70)</f>
        <v>10.940000000000001</v>
      </c>
      <c r="F72" s="70">
        <f>SUM(F65:F70)</f>
        <v>1.1740000000000002</v>
      </c>
      <c r="G72" s="25">
        <f>SUM(G65:G70)</f>
        <v>1.084</v>
      </c>
      <c r="H72" s="25">
        <f>SUM(H65:H70)</f>
        <v>0.498</v>
      </c>
      <c r="I72" s="24"/>
      <c r="J72" s="24"/>
    </row>
    <row r="73" spans="1:10" ht="12.75">
      <c r="A73" s="29" t="s">
        <v>19</v>
      </c>
      <c r="B73" s="17"/>
      <c r="C73" s="17"/>
      <c r="D73" s="18"/>
      <c r="E73" s="18"/>
      <c r="F73" s="68"/>
      <c r="G73" s="18"/>
      <c r="H73" s="18"/>
      <c r="I73" s="24"/>
      <c r="J73" s="24"/>
    </row>
    <row r="74" spans="1:10" ht="12.75">
      <c r="A74" s="16" t="s">
        <v>151</v>
      </c>
      <c r="B74" s="17"/>
      <c r="C74" s="17"/>
      <c r="D74" s="18"/>
      <c r="E74" s="18"/>
      <c r="F74" s="68"/>
      <c r="G74" s="18"/>
      <c r="H74" s="18"/>
      <c r="I74" s="24"/>
      <c r="J74" s="24"/>
    </row>
    <row r="75" spans="1:10" ht="12.75">
      <c r="A75" s="29"/>
      <c r="B75" s="17"/>
      <c r="C75" s="17"/>
      <c r="D75" s="18"/>
      <c r="E75" s="18"/>
      <c r="F75" s="68"/>
      <c r="G75" s="18"/>
      <c r="H75" s="18"/>
      <c r="I75" s="24"/>
      <c r="J75" s="24"/>
    </row>
    <row r="76" spans="1:10" ht="12.75">
      <c r="A76" s="29" t="s">
        <v>229</v>
      </c>
      <c r="B76" s="17"/>
      <c r="C76" s="17"/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24"/>
      <c r="J76" s="24"/>
    </row>
    <row r="77" spans="1:10" ht="12.75">
      <c r="A77" s="29" t="s">
        <v>7</v>
      </c>
      <c r="B77" s="17"/>
      <c r="C77" s="17"/>
      <c r="D77" s="18">
        <v>1.678</v>
      </c>
      <c r="E77" s="18">
        <v>3.794</v>
      </c>
      <c r="F77" s="68">
        <v>0.59</v>
      </c>
      <c r="G77" s="18">
        <v>0.5</v>
      </c>
      <c r="H77" s="18">
        <v>0.05</v>
      </c>
      <c r="I77" s="24"/>
      <c r="J77" s="24"/>
    </row>
    <row r="78" spans="1:10" ht="12.75">
      <c r="A78" s="29" t="s">
        <v>230</v>
      </c>
      <c r="B78" s="17"/>
      <c r="C78" s="17"/>
      <c r="D78" s="18">
        <v>3.365</v>
      </c>
      <c r="E78" s="18">
        <v>3.182</v>
      </c>
      <c r="F78" s="68">
        <v>0.23</v>
      </c>
      <c r="G78" s="18">
        <v>0.1</v>
      </c>
      <c r="H78" s="18">
        <v>0.1</v>
      </c>
      <c r="I78" s="24"/>
      <c r="J78" s="24"/>
    </row>
    <row r="79" spans="1:10" ht="12.75">
      <c r="A79" s="29" t="s">
        <v>231</v>
      </c>
      <c r="B79" s="17"/>
      <c r="C79" s="17"/>
      <c r="D79" s="18">
        <v>0.847</v>
      </c>
      <c r="E79" s="18">
        <v>0.33</v>
      </c>
      <c r="F79" s="68">
        <v>0.13</v>
      </c>
      <c r="G79" s="18">
        <v>0.08</v>
      </c>
      <c r="H79" s="18">
        <v>0.08</v>
      </c>
      <c r="I79" s="24"/>
      <c r="J79" s="24"/>
    </row>
    <row r="80" spans="1:10" ht="12.75">
      <c r="A80" s="29" t="s">
        <v>8</v>
      </c>
      <c r="B80" s="17"/>
      <c r="C80" s="17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24"/>
      <c r="J80" s="24"/>
    </row>
    <row r="81" spans="1:10" ht="12.75">
      <c r="A81" s="29" t="s">
        <v>222</v>
      </c>
      <c r="B81" s="17"/>
      <c r="C81" s="17"/>
      <c r="D81" s="18">
        <v>0.05</v>
      </c>
      <c r="E81" s="18">
        <v>0</v>
      </c>
      <c r="F81" s="18">
        <v>0</v>
      </c>
      <c r="G81" s="18">
        <v>0</v>
      </c>
      <c r="H81" s="18">
        <v>0</v>
      </c>
      <c r="I81" s="24"/>
      <c r="J81" s="24"/>
    </row>
    <row r="82" spans="1:10" ht="12.75">
      <c r="A82" s="29"/>
      <c r="B82" s="17"/>
      <c r="C82" s="17"/>
      <c r="D82" s="18"/>
      <c r="E82" s="18"/>
      <c r="F82" s="68"/>
      <c r="G82" s="18"/>
      <c r="H82" s="18"/>
      <c r="I82" s="24"/>
      <c r="J82" s="24"/>
    </row>
    <row r="83" spans="1:10" ht="12.75">
      <c r="A83" s="16" t="s">
        <v>155</v>
      </c>
      <c r="B83" s="17"/>
      <c r="C83" s="17"/>
      <c r="D83" s="25">
        <f>SUM(D76:D82)</f>
        <v>5.94</v>
      </c>
      <c r="E83" s="25">
        <f>SUM(E76:E82)</f>
        <v>7.306</v>
      </c>
      <c r="F83" s="70">
        <f>SUM(F76:F82)</f>
        <v>0.95</v>
      </c>
      <c r="G83" s="25">
        <f>SUM(G76:G82)</f>
        <v>0.6799999999999999</v>
      </c>
      <c r="H83" s="25">
        <f>SUM(H76:H82)</f>
        <v>0.23000000000000004</v>
      </c>
      <c r="I83" s="24"/>
      <c r="J83" s="24"/>
    </row>
    <row r="84" spans="1:10" ht="12.75">
      <c r="A84" s="29" t="s">
        <v>19</v>
      </c>
      <c r="B84" s="17"/>
      <c r="C84" s="17"/>
      <c r="D84" s="18"/>
      <c r="E84" s="18"/>
      <c r="F84" s="68"/>
      <c r="G84" s="18"/>
      <c r="H84" s="18"/>
      <c r="I84" s="24"/>
      <c r="J84" s="24"/>
    </row>
    <row r="85" spans="1:10" ht="12.75">
      <c r="A85" s="16" t="s">
        <v>156</v>
      </c>
      <c r="B85" s="17"/>
      <c r="C85" s="17"/>
      <c r="D85" s="18"/>
      <c r="E85" s="18"/>
      <c r="F85" s="68"/>
      <c r="G85" s="18"/>
      <c r="H85" s="18"/>
      <c r="I85" s="24"/>
      <c r="J85" s="24"/>
    </row>
    <row r="86" spans="1:10" ht="12.75">
      <c r="A86" s="29"/>
      <c r="B86" s="17"/>
      <c r="C86" s="17"/>
      <c r="D86" s="18"/>
      <c r="E86" s="18"/>
      <c r="F86" s="68"/>
      <c r="G86" s="18"/>
      <c r="H86" s="18"/>
      <c r="I86" s="24"/>
      <c r="J86" s="24"/>
    </row>
    <row r="87" spans="1:10" ht="12.75">
      <c r="A87" s="29" t="s">
        <v>229</v>
      </c>
      <c r="B87" s="17"/>
      <c r="C87" s="17"/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24"/>
      <c r="J87" s="24"/>
    </row>
    <row r="88" spans="1:10" ht="12.75">
      <c r="A88" s="29" t="s">
        <v>7</v>
      </c>
      <c r="B88" s="17"/>
      <c r="C88" s="17"/>
      <c r="D88" s="18">
        <v>5.667</v>
      </c>
      <c r="E88" s="18">
        <v>11.444</v>
      </c>
      <c r="F88" s="68">
        <f>12.955-3.955</f>
        <v>9</v>
      </c>
      <c r="G88" s="18">
        <f>4.42-0.42</f>
        <v>4</v>
      </c>
      <c r="H88" s="18">
        <v>4</v>
      </c>
      <c r="I88" s="24"/>
      <c r="J88" s="24"/>
    </row>
    <row r="89" spans="1:10" ht="12.75">
      <c r="A89" s="29" t="s">
        <v>230</v>
      </c>
      <c r="B89" s="17"/>
      <c r="C89" s="17"/>
      <c r="D89" s="18">
        <f>1.198+0.045</f>
        <v>1.2429999999999999</v>
      </c>
      <c r="E89" s="18">
        <v>0.68</v>
      </c>
      <c r="F89" s="68">
        <v>4.05</v>
      </c>
      <c r="G89" s="18">
        <v>7.05</v>
      </c>
      <c r="H89" s="18">
        <v>8.05</v>
      </c>
      <c r="I89" s="24"/>
      <c r="J89" s="24"/>
    </row>
    <row r="90" spans="1:10" ht="12.75">
      <c r="A90" s="29" t="s">
        <v>231</v>
      </c>
      <c r="B90" s="17"/>
      <c r="C90" s="17"/>
      <c r="D90" s="18">
        <f>4.982-0.005+0.055-0.014+0.01</f>
        <v>5.028</v>
      </c>
      <c r="E90" s="18">
        <v>8.74</v>
      </c>
      <c r="F90" s="68">
        <f>4.76+3.955</f>
        <v>8.715</v>
      </c>
      <c r="G90" s="18">
        <f>4.65+0.42</f>
        <v>5.07</v>
      </c>
      <c r="H90" s="18">
        <v>3.5</v>
      </c>
      <c r="I90" s="24"/>
      <c r="J90" s="24"/>
    </row>
    <row r="91" spans="1:10" ht="12.75">
      <c r="A91" s="29" t="s">
        <v>8</v>
      </c>
      <c r="B91" s="17"/>
      <c r="C91" s="17"/>
      <c r="D91" s="18">
        <f>0.043+0.007</f>
        <v>0.049999999999999996</v>
      </c>
      <c r="E91" s="18">
        <v>0</v>
      </c>
      <c r="F91" s="18">
        <v>0</v>
      </c>
      <c r="G91" s="18">
        <v>0</v>
      </c>
      <c r="H91" s="18">
        <v>0</v>
      </c>
      <c r="I91" s="24"/>
      <c r="J91" s="24"/>
    </row>
    <row r="92" spans="1:10" ht="12.75">
      <c r="A92" s="29" t="s">
        <v>222</v>
      </c>
      <c r="B92" s="17"/>
      <c r="C92" s="17"/>
      <c r="D92" s="18">
        <f>0.369-0.07-0.04</f>
        <v>0.259</v>
      </c>
      <c r="E92" s="18">
        <v>1.58</v>
      </c>
      <c r="F92" s="68">
        <v>2.68</v>
      </c>
      <c r="G92" s="18">
        <v>1.575</v>
      </c>
      <c r="H92" s="18">
        <v>1.35</v>
      </c>
      <c r="I92" s="24"/>
      <c r="J92" s="24"/>
    </row>
    <row r="93" spans="1:10" ht="12.75">
      <c r="A93" s="29"/>
      <c r="B93" s="17"/>
      <c r="C93" s="17"/>
      <c r="D93" s="18"/>
      <c r="E93" s="18"/>
      <c r="F93" s="68"/>
      <c r="G93" s="18"/>
      <c r="H93" s="18"/>
      <c r="I93" s="24"/>
      <c r="J93" s="24"/>
    </row>
    <row r="94" spans="1:10" ht="12.75">
      <c r="A94" s="16" t="s">
        <v>184</v>
      </c>
      <c r="B94" s="23"/>
      <c r="C94" s="23"/>
      <c r="D94" s="25">
        <f>SUM(D87:D92)</f>
        <v>12.247</v>
      </c>
      <c r="E94" s="25">
        <f>SUM(E87:E92)</f>
        <v>22.444000000000003</v>
      </c>
      <c r="F94" s="70">
        <f>SUM(F87:F92)</f>
        <v>24.445</v>
      </c>
      <c r="G94" s="25">
        <f>SUM(G87:G92)</f>
        <v>17.695</v>
      </c>
      <c r="H94" s="25">
        <f>SUM(H87:H92)</f>
        <v>16.900000000000002</v>
      </c>
      <c r="I94" s="24"/>
      <c r="J94" s="24"/>
    </row>
    <row r="95" spans="1:10" ht="12.75">
      <c r="A95" s="29" t="s">
        <v>19</v>
      </c>
      <c r="B95" s="17"/>
      <c r="C95" s="17"/>
      <c r="D95" s="18"/>
      <c r="E95" s="18"/>
      <c r="F95" s="68"/>
      <c r="G95" s="18"/>
      <c r="H95" s="18"/>
      <c r="I95" s="24"/>
      <c r="J95" s="24"/>
    </row>
    <row r="96" spans="1:10" ht="12.75">
      <c r="A96" s="16" t="s">
        <v>185</v>
      </c>
      <c r="B96" s="17"/>
      <c r="C96" s="17"/>
      <c r="D96" s="18"/>
      <c r="E96" s="18"/>
      <c r="F96" s="68"/>
      <c r="G96" s="18"/>
      <c r="H96" s="18"/>
      <c r="I96" s="24"/>
      <c r="J96" s="24"/>
    </row>
    <row r="97" spans="1:10" ht="12.75">
      <c r="A97" s="29"/>
      <c r="B97" s="17"/>
      <c r="C97" s="17"/>
      <c r="D97" s="18"/>
      <c r="E97" s="18"/>
      <c r="F97" s="68"/>
      <c r="G97" s="18"/>
      <c r="H97" s="18"/>
      <c r="I97" s="24"/>
      <c r="J97" s="24"/>
    </row>
    <row r="98" spans="1:10" ht="12.75">
      <c r="A98" s="29" t="s">
        <v>229</v>
      </c>
      <c r="B98" s="17"/>
      <c r="C98" s="17"/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24"/>
      <c r="J98" s="24"/>
    </row>
    <row r="99" spans="1:10" ht="12.75">
      <c r="A99" s="29" t="s">
        <v>7</v>
      </c>
      <c r="B99" s="17"/>
      <c r="C99" s="17"/>
      <c r="D99" s="18">
        <v>0.432</v>
      </c>
      <c r="E99" s="18">
        <v>0.286</v>
      </c>
      <c r="F99" s="68">
        <v>0.26</v>
      </c>
      <c r="G99" s="18">
        <v>0.26</v>
      </c>
      <c r="H99" s="18">
        <v>0</v>
      </c>
      <c r="I99" s="24"/>
      <c r="J99" s="24"/>
    </row>
    <row r="100" spans="1:10" ht="12.75">
      <c r="A100" s="29" t="s">
        <v>230</v>
      </c>
      <c r="B100" s="17"/>
      <c r="C100" s="17"/>
      <c r="D100" s="18">
        <v>0.15</v>
      </c>
      <c r="E100" s="18">
        <v>0.658</v>
      </c>
      <c r="F100" s="68">
        <v>0</v>
      </c>
      <c r="G100" s="68">
        <v>0</v>
      </c>
      <c r="H100" s="68">
        <v>0</v>
      </c>
      <c r="I100" s="24"/>
      <c r="J100" s="24"/>
    </row>
    <row r="101" spans="1:10" ht="12.75">
      <c r="A101" s="29" t="s">
        <v>231</v>
      </c>
      <c r="B101" s="17"/>
      <c r="C101" s="17"/>
      <c r="D101" s="18">
        <v>2.276</v>
      </c>
      <c r="E101" s="18">
        <v>4.913</v>
      </c>
      <c r="F101" s="68">
        <v>2.62</v>
      </c>
      <c r="G101" s="18">
        <v>2.5</v>
      </c>
      <c r="H101" s="18">
        <v>2.5</v>
      </c>
      <c r="I101" s="24"/>
      <c r="J101" s="24"/>
    </row>
    <row r="102" spans="1:10" ht="12.75">
      <c r="A102" s="29" t="s">
        <v>8</v>
      </c>
      <c r="B102" s="17"/>
      <c r="C102" s="17"/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24"/>
      <c r="J102" s="24"/>
    </row>
    <row r="103" spans="1:10" ht="12.75">
      <c r="A103" s="29" t="s">
        <v>222</v>
      </c>
      <c r="B103" s="17"/>
      <c r="C103" s="17"/>
      <c r="D103" s="18">
        <v>0.186</v>
      </c>
      <c r="E103" s="18">
        <v>0</v>
      </c>
      <c r="F103" s="18">
        <v>0</v>
      </c>
      <c r="G103" s="18">
        <v>0</v>
      </c>
      <c r="H103" s="18">
        <v>0</v>
      </c>
      <c r="I103" s="24"/>
      <c r="J103" s="24"/>
    </row>
    <row r="104" spans="1:10" ht="12.75">
      <c r="A104" s="29"/>
      <c r="B104" s="17"/>
      <c r="C104" s="17"/>
      <c r="D104" s="18"/>
      <c r="E104" s="18"/>
      <c r="F104" s="68"/>
      <c r="G104" s="18"/>
      <c r="H104" s="18"/>
      <c r="I104" s="24"/>
      <c r="J104" s="24"/>
    </row>
    <row r="105" spans="1:10" ht="12.75">
      <c r="A105" s="16" t="s">
        <v>193</v>
      </c>
      <c r="B105" s="23"/>
      <c r="C105" s="23"/>
      <c r="D105" s="25">
        <f>SUM(D98:D103)</f>
        <v>3.0439999999999996</v>
      </c>
      <c r="E105" s="25">
        <f>SUM(E98:E103)</f>
        <v>5.857</v>
      </c>
      <c r="F105" s="70">
        <f>SUM(F98:F103)</f>
        <v>2.88</v>
      </c>
      <c r="G105" s="25">
        <f>SUM(G98:G103)</f>
        <v>2.76</v>
      </c>
      <c r="H105" s="25">
        <f>SUM(H98:H103)</f>
        <v>2.5</v>
      </c>
      <c r="I105" s="24"/>
      <c r="J105" s="24"/>
    </row>
    <row r="106" spans="1:10" ht="12.75">
      <c r="A106" s="16"/>
      <c r="B106" s="23"/>
      <c r="C106" s="23"/>
      <c r="D106" s="25"/>
      <c r="E106" s="25"/>
      <c r="F106" s="70"/>
      <c r="G106" s="25"/>
      <c r="H106" s="25"/>
      <c r="I106" s="24"/>
      <c r="J106" s="24"/>
    </row>
    <row r="107" spans="1:10" ht="12.75">
      <c r="A107" s="16" t="s">
        <v>251</v>
      </c>
      <c r="B107" s="23"/>
      <c r="C107" s="23"/>
      <c r="D107" s="25"/>
      <c r="E107" s="25"/>
      <c r="F107" s="70"/>
      <c r="G107" s="25"/>
      <c r="H107" s="25"/>
      <c r="I107" s="24"/>
      <c r="J107" s="24"/>
    </row>
    <row r="108" spans="1:10" ht="12.75">
      <c r="A108" s="29" t="s">
        <v>252</v>
      </c>
      <c r="B108" s="23"/>
      <c r="C108" s="23"/>
      <c r="D108" s="22">
        <v>7</v>
      </c>
      <c r="E108" s="22">
        <v>0</v>
      </c>
      <c r="F108" s="22">
        <v>0</v>
      </c>
      <c r="G108" s="22">
        <v>0</v>
      </c>
      <c r="H108" s="22">
        <v>0</v>
      </c>
      <c r="I108" s="24"/>
      <c r="J108" s="24"/>
    </row>
    <row r="109" spans="1:10" ht="12.75">
      <c r="A109" s="29" t="s">
        <v>253</v>
      </c>
      <c r="B109" s="17"/>
      <c r="C109" s="17"/>
      <c r="D109" s="22">
        <v>-7</v>
      </c>
      <c r="E109" s="18">
        <v>0</v>
      </c>
      <c r="F109" s="18">
        <v>0</v>
      </c>
      <c r="G109" s="18">
        <v>0</v>
      </c>
      <c r="H109" s="18">
        <v>0</v>
      </c>
      <c r="I109" s="24"/>
      <c r="J109" s="24"/>
    </row>
    <row r="110" spans="1:10" ht="12.75">
      <c r="A110" s="29" t="s">
        <v>19</v>
      </c>
      <c r="B110" s="17"/>
      <c r="C110" s="17"/>
      <c r="D110" s="18"/>
      <c r="E110" s="18"/>
      <c r="F110" s="68"/>
      <c r="G110" s="18"/>
      <c r="H110" s="18"/>
      <c r="I110" s="24"/>
      <c r="J110" s="24"/>
    </row>
    <row r="111" spans="1:10" ht="13.5" thickBot="1">
      <c r="A111" s="32" t="s">
        <v>194</v>
      </c>
      <c r="B111" s="27"/>
      <c r="C111" s="27"/>
      <c r="D111" s="28">
        <f>D17+D28+D39+D50+D61+D72+D83+D94+D105+SUM(D108:D109)</f>
        <v>113.161</v>
      </c>
      <c r="E111" s="28">
        <f>E17+E28+E39+E50+E61+E72+E83+E94+E105</f>
        <v>132.30700000000002</v>
      </c>
      <c r="F111" s="71">
        <f>F17+F28+F39+F50+F61+F72+F83+F94+F105</f>
        <v>112.13300000000001</v>
      </c>
      <c r="G111" s="28">
        <f>G17+G28+G39+G50+G61+G72+G83+G94+G105</f>
        <v>117.34600000000002</v>
      </c>
      <c r="H111" s="28">
        <f>H17+H28+H39+H50+H61+H72+H83+H94+H105</f>
        <v>139.994</v>
      </c>
      <c r="I111" s="24"/>
      <c r="J111" s="24"/>
    </row>
    <row r="112" spans="1:10" ht="12.75">
      <c r="A112" s="21" t="s">
        <v>19</v>
      </c>
      <c r="B112" s="17"/>
      <c r="C112" s="17"/>
      <c r="D112" s="19"/>
      <c r="E112" s="19"/>
      <c r="F112" s="72"/>
      <c r="G112" s="19"/>
      <c r="H112" s="19"/>
      <c r="I112" s="24"/>
      <c r="J112" s="24"/>
    </row>
    <row r="113" spans="1:10" ht="12.75">
      <c r="A113" s="21"/>
      <c r="B113" s="17"/>
      <c r="C113" s="17"/>
      <c r="D113" s="19"/>
      <c r="E113" s="19"/>
      <c r="F113" s="72"/>
      <c r="G113" s="19"/>
      <c r="H113" s="19"/>
      <c r="I113" s="24"/>
      <c r="J113" s="24"/>
    </row>
    <row r="114" spans="1:10" ht="12.75">
      <c r="A114" s="21" t="s">
        <v>19</v>
      </c>
      <c r="B114" s="17"/>
      <c r="C114" s="17"/>
      <c r="D114" s="19"/>
      <c r="E114" s="19"/>
      <c r="F114" s="72"/>
      <c r="G114" s="19"/>
      <c r="H114" s="19"/>
      <c r="I114" s="24"/>
      <c r="J114" s="24"/>
    </row>
    <row r="115" spans="1:10" ht="12.75">
      <c r="A115" s="21" t="s">
        <v>19</v>
      </c>
      <c r="B115" s="17"/>
      <c r="C115" s="17"/>
      <c r="D115" s="19"/>
      <c r="E115" s="19"/>
      <c r="F115" s="72"/>
      <c r="G115" s="19"/>
      <c r="H115" s="19"/>
      <c r="I115" s="24"/>
      <c r="J115" s="24"/>
    </row>
    <row r="116" spans="1:10" ht="12.75">
      <c r="A116" s="21" t="s">
        <v>19</v>
      </c>
      <c r="B116" s="17"/>
      <c r="C116" s="17"/>
      <c r="D116" s="19"/>
      <c r="E116" s="19"/>
      <c r="F116" s="72"/>
      <c r="G116" s="19"/>
      <c r="H116" s="19"/>
      <c r="I116" s="24"/>
      <c r="J116" s="24"/>
    </row>
    <row r="117" spans="1:10" ht="12.75">
      <c r="A117" s="21" t="s">
        <v>19</v>
      </c>
      <c r="B117" s="17"/>
      <c r="C117" s="17"/>
      <c r="D117" s="19"/>
      <c r="E117" s="19"/>
      <c r="F117" s="72"/>
      <c r="G117" s="19"/>
      <c r="H117" s="19"/>
      <c r="I117" s="24"/>
      <c r="J117" s="24"/>
    </row>
    <row r="118" spans="1:10" ht="12.75">
      <c r="A118" s="21" t="s">
        <v>19</v>
      </c>
      <c r="B118" s="17"/>
      <c r="C118" s="17"/>
      <c r="D118" s="19"/>
      <c r="E118" s="19"/>
      <c r="F118" s="72"/>
      <c r="G118" s="19"/>
      <c r="H118" s="19"/>
      <c r="I118" s="24"/>
      <c r="J118" s="24"/>
    </row>
    <row r="119" spans="1:10" ht="12.75">
      <c r="A119" s="21" t="s">
        <v>19</v>
      </c>
      <c r="B119" s="17"/>
      <c r="C119" s="17"/>
      <c r="D119" s="19"/>
      <c r="E119" s="19"/>
      <c r="F119" s="72"/>
      <c r="G119" s="19"/>
      <c r="H119" s="19"/>
      <c r="I119" s="24"/>
      <c r="J119" s="24"/>
    </row>
    <row r="120" spans="1:10" ht="12.75">
      <c r="A120" s="21" t="s">
        <v>19</v>
      </c>
      <c r="B120" s="17"/>
      <c r="C120" s="17"/>
      <c r="D120" s="19"/>
      <c r="E120" s="19"/>
      <c r="F120" s="72"/>
      <c r="G120" s="19"/>
      <c r="H120" s="19"/>
      <c r="I120" s="24"/>
      <c r="J120" s="24"/>
    </row>
    <row r="121" spans="1:10" ht="12.75">
      <c r="A121" s="21" t="s">
        <v>19</v>
      </c>
      <c r="B121" s="17"/>
      <c r="C121" s="17"/>
      <c r="D121" s="19"/>
      <c r="E121" s="19"/>
      <c r="F121" s="72"/>
      <c r="G121" s="19"/>
      <c r="H121" s="19"/>
      <c r="I121" s="24"/>
      <c r="J121" s="24"/>
    </row>
    <row r="122" spans="1:10" ht="12.75">
      <c r="A122" s="21" t="s">
        <v>19</v>
      </c>
      <c r="B122" s="17"/>
      <c r="C122" s="17"/>
      <c r="D122" s="19"/>
      <c r="E122" s="19"/>
      <c r="F122" s="72"/>
      <c r="G122" s="19"/>
      <c r="H122" s="19"/>
      <c r="I122" s="24"/>
      <c r="J122" s="24"/>
    </row>
    <row r="123" spans="1:10" ht="12.75">
      <c r="A123" s="21" t="s">
        <v>19</v>
      </c>
      <c r="B123" s="17"/>
      <c r="C123" s="17"/>
      <c r="D123" s="19"/>
      <c r="E123" s="19"/>
      <c r="F123" s="72"/>
      <c r="G123" s="19"/>
      <c r="H123" s="19"/>
      <c r="I123" s="24"/>
      <c r="J123" s="24"/>
    </row>
    <row r="124" spans="1:10" ht="12.75">
      <c r="A124" s="21" t="s">
        <v>19</v>
      </c>
      <c r="B124" s="17"/>
      <c r="C124" s="17"/>
      <c r="D124" s="19"/>
      <c r="E124" s="19"/>
      <c r="F124" s="72"/>
      <c r="G124" s="19"/>
      <c r="H124" s="19"/>
      <c r="I124" s="24"/>
      <c r="J124" s="24"/>
    </row>
    <row r="125" spans="1:10" ht="12.75">
      <c r="A125" s="21" t="s">
        <v>19</v>
      </c>
      <c r="B125" s="17"/>
      <c r="C125" s="17"/>
      <c r="D125" s="19"/>
      <c r="E125" s="19"/>
      <c r="F125" s="72"/>
      <c r="G125" s="19"/>
      <c r="H125" s="19"/>
      <c r="I125" s="24"/>
      <c r="J125" s="24"/>
    </row>
    <row r="126" spans="1:10" ht="12.75">
      <c r="A126" s="21" t="s">
        <v>19</v>
      </c>
      <c r="B126" s="17"/>
      <c r="C126" s="17"/>
      <c r="D126" s="19"/>
      <c r="E126" s="19"/>
      <c r="F126" s="72"/>
      <c r="G126" s="19"/>
      <c r="H126" s="19"/>
      <c r="I126" s="24"/>
      <c r="J126" s="24"/>
    </row>
    <row r="127" spans="1:10" ht="12.75">
      <c r="A127" s="21" t="s">
        <v>19</v>
      </c>
      <c r="B127" s="17"/>
      <c r="C127" s="17"/>
      <c r="D127" s="19"/>
      <c r="E127" s="19"/>
      <c r="F127" s="72"/>
      <c r="G127" s="19"/>
      <c r="H127" s="19"/>
      <c r="I127" s="24"/>
      <c r="J127" s="24"/>
    </row>
    <row r="128" spans="1:10" ht="12.75">
      <c r="A128" s="21" t="s">
        <v>19</v>
      </c>
      <c r="B128" s="17"/>
      <c r="C128" s="17"/>
      <c r="D128" s="19"/>
      <c r="E128" s="19"/>
      <c r="F128" s="72"/>
      <c r="G128" s="19"/>
      <c r="H128" s="19"/>
      <c r="I128" s="24"/>
      <c r="J128" s="24"/>
    </row>
    <row r="129" spans="1:10" ht="12.75">
      <c r="A129" s="21" t="s">
        <v>19</v>
      </c>
      <c r="B129" s="17"/>
      <c r="C129" s="17"/>
      <c r="D129" s="19"/>
      <c r="E129" s="19"/>
      <c r="F129" s="72"/>
      <c r="G129" s="19"/>
      <c r="H129" s="19"/>
      <c r="I129" s="24"/>
      <c r="J129" s="24"/>
    </row>
    <row r="130" spans="1:10" ht="12.75">
      <c r="A130" s="21" t="s">
        <v>19</v>
      </c>
      <c r="B130" s="17"/>
      <c r="C130" s="17"/>
      <c r="D130" s="19"/>
      <c r="E130" s="19"/>
      <c r="F130" s="72"/>
      <c r="G130" s="19"/>
      <c r="H130" s="19"/>
      <c r="I130" s="24"/>
      <c r="J130" s="24"/>
    </row>
    <row r="131" spans="1:10" ht="12.75">
      <c r="A131" s="21" t="s">
        <v>19</v>
      </c>
      <c r="B131" s="17"/>
      <c r="C131" s="17"/>
      <c r="D131" s="19"/>
      <c r="E131" s="19"/>
      <c r="F131" s="72"/>
      <c r="G131" s="19"/>
      <c r="H131" s="19"/>
      <c r="I131" s="24"/>
      <c r="J131" s="24"/>
    </row>
    <row r="132" spans="1:10" ht="12.75">
      <c r="A132" s="21" t="s">
        <v>19</v>
      </c>
      <c r="B132" s="17"/>
      <c r="C132" s="17"/>
      <c r="D132" s="19"/>
      <c r="E132" s="19"/>
      <c r="F132" s="72"/>
      <c r="G132" s="19"/>
      <c r="H132" s="19"/>
      <c r="I132" s="24"/>
      <c r="J132" s="24"/>
    </row>
    <row r="133" spans="1:10" ht="12.75">
      <c r="A133" s="21" t="s">
        <v>19</v>
      </c>
      <c r="B133" s="17"/>
      <c r="C133" s="17"/>
      <c r="D133" s="19"/>
      <c r="E133" s="19"/>
      <c r="F133" s="72"/>
      <c r="G133" s="19"/>
      <c r="H133" s="19"/>
      <c r="I133" s="24"/>
      <c r="J133" s="24"/>
    </row>
    <row r="134" spans="1:10" ht="12.75">
      <c r="A134" s="21" t="s">
        <v>19</v>
      </c>
      <c r="B134" s="17"/>
      <c r="C134" s="17"/>
      <c r="D134" s="19"/>
      <c r="E134" s="19"/>
      <c r="F134" s="72"/>
      <c r="G134" s="19"/>
      <c r="H134" s="19"/>
      <c r="I134" s="24"/>
      <c r="J134" s="24"/>
    </row>
    <row r="135" spans="1:10" ht="12.75">
      <c r="A135" s="21" t="s">
        <v>19</v>
      </c>
      <c r="B135" s="17"/>
      <c r="C135" s="17"/>
      <c r="D135" s="19"/>
      <c r="E135" s="19"/>
      <c r="F135" s="72"/>
      <c r="G135" s="19"/>
      <c r="H135" s="19"/>
      <c r="I135" s="24"/>
      <c r="J135" s="24"/>
    </row>
    <row r="136" spans="1:10" ht="12.75">
      <c r="A136" s="21" t="s">
        <v>19</v>
      </c>
      <c r="B136" s="17"/>
      <c r="C136" s="17"/>
      <c r="D136" s="19"/>
      <c r="E136" s="19"/>
      <c r="F136" s="72"/>
      <c r="G136" s="19"/>
      <c r="H136" s="19"/>
      <c r="I136" s="24"/>
      <c r="J136" s="24"/>
    </row>
    <row r="137" spans="1:8" ht="12.75">
      <c r="A137" s="21"/>
      <c r="B137" s="17"/>
      <c r="C137" s="17"/>
      <c r="D137" s="19"/>
      <c r="E137" s="19"/>
      <c r="F137" s="72"/>
      <c r="G137" s="19"/>
      <c r="H137" s="19"/>
    </row>
    <row r="138" spans="1:8" ht="12.75">
      <c r="A138" s="21"/>
      <c r="B138" s="17"/>
      <c r="C138" s="17"/>
      <c r="D138" s="19"/>
      <c r="E138" s="19"/>
      <c r="F138" s="72"/>
      <c r="G138" s="19"/>
      <c r="H138" s="19"/>
    </row>
    <row r="139" spans="1:8" ht="12.75">
      <c r="A139" s="21"/>
      <c r="B139" s="17"/>
      <c r="C139" s="17"/>
      <c r="D139" s="19"/>
      <c r="E139" s="19"/>
      <c r="F139" s="72"/>
      <c r="G139" s="19"/>
      <c r="H139" s="19"/>
    </row>
    <row r="140" spans="1:8" ht="12.75">
      <c r="A140" s="21"/>
      <c r="B140" s="17"/>
      <c r="C140" s="17"/>
      <c r="D140" s="19"/>
      <c r="E140" s="19"/>
      <c r="F140" s="72"/>
      <c r="G140" s="19"/>
      <c r="H140" s="19"/>
    </row>
    <row r="141" spans="1:8" ht="12.75">
      <c r="A141" s="21"/>
      <c r="B141" s="17"/>
      <c r="C141" s="17"/>
      <c r="D141" s="19"/>
      <c r="E141" s="19"/>
      <c r="F141" s="72"/>
      <c r="G141" s="19"/>
      <c r="H141" s="19"/>
    </row>
    <row r="142" spans="1:8" ht="12.75">
      <c r="A142" s="21"/>
      <c r="B142" s="17"/>
      <c r="C142" s="17"/>
      <c r="D142" s="19"/>
      <c r="E142" s="19"/>
      <c r="F142" s="72"/>
      <c r="G142" s="19"/>
      <c r="H142" s="19"/>
    </row>
    <row r="143" spans="1:8" ht="12.75">
      <c r="A143" s="21"/>
      <c r="B143" s="17"/>
      <c r="C143" s="17"/>
      <c r="D143" s="19"/>
      <c r="E143" s="19"/>
      <c r="F143" s="72"/>
      <c r="G143" s="19"/>
      <c r="H143" s="19"/>
    </row>
    <row r="144" spans="1:8" ht="12.75">
      <c r="A144" s="21"/>
      <c r="B144" s="17"/>
      <c r="C144" s="17"/>
      <c r="D144" s="19"/>
      <c r="E144" s="19"/>
      <c r="F144" s="72"/>
      <c r="G144" s="19"/>
      <c r="H144" s="19"/>
    </row>
    <row r="145" spans="1:8" ht="12.75">
      <c r="A145" s="21"/>
      <c r="B145" s="17"/>
      <c r="C145" s="17"/>
      <c r="D145" s="19"/>
      <c r="E145" s="19"/>
      <c r="F145" s="72"/>
      <c r="G145" s="19"/>
      <c r="H145" s="19"/>
    </row>
    <row r="146" spans="1:8" ht="12.75">
      <c r="A146" s="21"/>
      <c r="B146" s="17"/>
      <c r="C146" s="17"/>
      <c r="D146" s="19"/>
      <c r="E146" s="19"/>
      <c r="F146" s="72"/>
      <c r="G146" s="19"/>
      <c r="H146" s="19"/>
    </row>
    <row r="147" spans="1:8" ht="12.75">
      <c r="A147" s="21"/>
      <c r="B147" s="17"/>
      <c r="C147" s="17"/>
      <c r="D147" s="19"/>
      <c r="E147" s="19"/>
      <c r="F147" s="72"/>
      <c r="G147" s="19"/>
      <c r="H147" s="19"/>
    </row>
    <row r="148" spans="1:8" ht="12.75">
      <c r="A148" s="21"/>
      <c r="B148" s="17"/>
      <c r="C148" s="17"/>
      <c r="D148" s="19"/>
      <c r="E148" s="19"/>
      <c r="F148" s="72"/>
      <c r="G148" s="19"/>
      <c r="H148" s="19"/>
    </row>
    <row r="149" spans="1:8" ht="12.75">
      <c r="A149" s="21"/>
      <c r="B149" s="17"/>
      <c r="C149" s="17"/>
      <c r="D149" s="19"/>
      <c r="E149" s="19"/>
      <c r="F149" s="72"/>
      <c r="G149" s="19"/>
      <c r="H149" s="19"/>
    </row>
    <row r="150" spans="1:8" ht="12.75">
      <c r="A150" s="21"/>
      <c r="B150" s="17"/>
      <c r="C150" s="17"/>
      <c r="D150" s="19"/>
      <c r="E150" s="19"/>
      <c r="F150" s="72"/>
      <c r="G150" s="19"/>
      <c r="H150" s="19"/>
    </row>
    <row r="151" spans="1:8" ht="12.75">
      <c r="A151" s="21"/>
      <c r="B151" s="17"/>
      <c r="C151" s="17"/>
      <c r="D151" s="19"/>
      <c r="E151" s="19"/>
      <c r="F151" s="72"/>
      <c r="G151" s="19"/>
      <c r="H151" s="19"/>
    </row>
    <row r="152" spans="1:8" ht="12.75">
      <c r="A152" s="21"/>
      <c r="B152" s="17"/>
      <c r="C152" s="17"/>
      <c r="D152" s="19"/>
      <c r="E152" s="19"/>
      <c r="F152" s="72"/>
      <c r="G152" s="19"/>
      <c r="H152" s="19"/>
    </row>
    <row r="153" spans="1:8" ht="12.75">
      <c r="A153" s="21"/>
      <c r="B153" s="17"/>
      <c r="C153" s="17"/>
      <c r="D153" s="19"/>
      <c r="E153" s="19"/>
      <c r="F153" s="72"/>
      <c r="G153" s="19"/>
      <c r="H153" s="19"/>
    </row>
    <row r="154" spans="1:8" ht="12.75">
      <c r="A154" s="21"/>
      <c r="B154" s="17"/>
      <c r="C154" s="17"/>
      <c r="D154" s="19"/>
      <c r="E154" s="19"/>
      <c r="F154" s="72"/>
      <c r="G154" s="19"/>
      <c r="H154" s="19"/>
    </row>
    <row r="155" spans="1:8" ht="12.75">
      <c r="A155" s="21"/>
      <c r="B155" s="17"/>
      <c r="C155" s="17"/>
      <c r="D155" s="19"/>
      <c r="E155" s="19"/>
      <c r="F155" s="72"/>
      <c r="G155" s="19"/>
      <c r="H155" s="19"/>
    </row>
    <row r="156" spans="1:8" ht="12.75">
      <c r="A156" s="21"/>
      <c r="B156" s="17"/>
      <c r="C156" s="17"/>
      <c r="D156" s="19"/>
      <c r="E156" s="19"/>
      <c r="F156" s="72"/>
      <c r="G156" s="19"/>
      <c r="H156" s="19"/>
    </row>
    <row r="157" spans="1:8" ht="12.75">
      <c r="A157" s="21"/>
      <c r="B157" s="17"/>
      <c r="C157" s="17"/>
      <c r="D157" s="19"/>
      <c r="E157" s="19"/>
      <c r="F157" s="72"/>
      <c r="G157" s="19"/>
      <c r="H157" s="19"/>
    </row>
    <row r="158" spans="1:8" ht="12.75">
      <c r="A158" s="21"/>
      <c r="B158" s="17"/>
      <c r="C158" s="17"/>
      <c r="D158" s="19"/>
      <c r="E158" s="19"/>
      <c r="F158" s="72"/>
      <c r="G158" s="19"/>
      <c r="H158" s="19"/>
    </row>
    <row r="159" spans="1:8" ht="12.75">
      <c r="A159" s="21"/>
      <c r="B159" s="17"/>
      <c r="C159" s="17"/>
      <c r="D159" s="19"/>
      <c r="E159" s="19"/>
      <c r="F159" s="72"/>
      <c r="G159" s="19"/>
      <c r="H159" s="19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</sheetData>
  <printOptions/>
  <pageMargins left="0.75" right="0.75" top="1" bottom="1" header="0.5" footer="0.5"/>
  <pageSetup fitToHeight="4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3"/>
  <sheetViews>
    <sheetView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2" sqref="O22"/>
    </sheetView>
  </sheetViews>
  <sheetFormatPr defaultColWidth="9.140625" defaultRowHeight="12.75"/>
  <cols>
    <col min="1" max="1" width="34.140625" style="17" customWidth="1"/>
    <col min="2" max="2" width="11.00390625" style="17" customWidth="1"/>
    <col min="3" max="6" width="9.140625" style="17" customWidth="1"/>
    <col min="7" max="7" width="29.7109375" style="17" customWidth="1"/>
    <col min="8" max="16384" width="9.140625" style="17" customWidth="1"/>
  </cols>
  <sheetData>
    <row r="1" spans="1:7" ht="12.75">
      <c r="A1" s="51" t="s">
        <v>232</v>
      </c>
      <c r="B1" s="52"/>
      <c r="C1" s="51"/>
      <c r="D1" s="53"/>
      <c r="E1" s="53"/>
      <c r="F1" s="53"/>
      <c r="G1" s="17" t="s">
        <v>249</v>
      </c>
    </row>
    <row r="2" spans="1:6" ht="12.75">
      <c r="A2" s="54" t="s">
        <v>248</v>
      </c>
      <c r="B2" s="55"/>
      <c r="C2" s="51"/>
      <c r="D2" s="53"/>
      <c r="E2" s="53"/>
      <c r="F2" s="53"/>
    </row>
    <row r="3" spans="1:12" ht="12.75">
      <c r="A3" s="54"/>
      <c r="B3" s="56" t="s">
        <v>233</v>
      </c>
      <c r="C3" s="51" t="s">
        <v>197</v>
      </c>
      <c r="D3" s="53" t="s">
        <v>0</v>
      </c>
      <c r="E3" s="53" t="s">
        <v>1</v>
      </c>
      <c r="F3" s="53" t="s">
        <v>2</v>
      </c>
      <c r="G3" s="58"/>
      <c r="H3" s="59" t="s">
        <v>233</v>
      </c>
      <c r="I3" s="60" t="s">
        <v>197</v>
      </c>
      <c r="J3" s="58" t="s">
        <v>0</v>
      </c>
      <c r="K3" s="58" t="s">
        <v>1</v>
      </c>
      <c r="L3" s="58" t="s">
        <v>2</v>
      </c>
    </row>
    <row r="4" spans="1:12" ht="12.75">
      <c r="A4" s="54"/>
      <c r="B4" s="56" t="s">
        <v>6</v>
      </c>
      <c r="C4" s="51" t="s">
        <v>6</v>
      </c>
      <c r="D4" s="53" t="s">
        <v>6</v>
      </c>
      <c r="E4" s="53" t="s">
        <v>6</v>
      </c>
      <c r="F4" s="53" t="s">
        <v>6</v>
      </c>
      <c r="G4" s="58"/>
      <c r="H4" s="59" t="s">
        <v>6</v>
      </c>
      <c r="I4" s="60" t="s">
        <v>6</v>
      </c>
      <c r="J4" s="58" t="s">
        <v>6</v>
      </c>
      <c r="K4" s="58" t="s">
        <v>6</v>
      </c>
      <c r="L4" s="58" t="s">
        <v>6</v>
      </c>
    </row>
    <row r="5" spans="1:12" ht="12.75">
      <c r="A5" s="54"/>
      <c r="B5" s="53" t="s">
        <v>11</v>
      </c>
      <c r="C5" s="57" t="s">
        <v>11</v>
      </c>
      <c r="D5" s="53" t="s">
        <v>11</v>
      </c>
      <c r="E5" s="53" t="s">
        <v>11</v>
      </c>
      <c r="F5" s="53" t="s">
        <v>11</v>
      </c>
      <c r="G5" s="58"/>
      <c r="H5" s="58" t="s">
        <v>11</v>
      </c>
      <c r="I5" s="61" t="s">
        <v>11</v>
      </c>
      <c r="J5" s="58" t="s">
        <v>11</v>
      </c>
      <c r="K5" s="58" t="s">
        <v>11</v>
      </c>
      <c r="L5" s="58" t="s">
        <v>11</v>
      </c>
    </row>
    <row r="6" spans="1:12" ht="12.75">
      <c r="A6" s="54"/>
      <c r="B6" s="53"/>
      <c r="C6" s="57"/>
      <c r="D6" s="53"/>
      <c r="E6" s="53"/>
      <c r="F6" s="53"/>
      <c r="G6" s="58"/>
      <c r="H6" s="58"/>
      <c r="I6" s="58"/>
      <c r="J6" s="58"/>
      <c r="K6" s="58"/>
      <c r="L6" s="58"/>
    </row>
    <row r="7" spans="1:12" ht="12.75">
      <c r="A7" s="54" t="s">
        <v>234</v>
      </c>
      <c r="B7" s="53"/>
      <c r="C7" s="57"/>
      <c r="D7" s="53"/>
      <c r="E7" s="53"/>
      <c r="F7" s="53"/>
      <c r="G7" s="62" t="s">
        <v>234</v>
      </c>
      <c r="H7" s="58"/>
      <c r="I7" s="58"/>
      <c r="J7" s="58"/>
      <c r="K7" s="58"/>
      <c r="L7" s="58"/>
    </row>
    <row r="8" spans="1:17" ht="12.75">
      <c r="A8" s="54" t="s">
        <v>235</v>
      </c>
      <c r="B8" s="57">
        <v>33.82</v>
      </c>
      <c r="C8" s="57">
        <v>41.813105000000014</v>
      </c>
      <c r="D8" s="57">
        <v>39.07399999999999</v>
      </c>
      <c r="E8" s="57">
        <v>31.753000000000004</v>
      </c>
      <c r="F8" s="57">
        <v>27.537999999999993</v>
      </c>
      <c r="G8" s="62" t="s">
        <v>235</v>
      </c>
      <c r="H8" s="58">
        <f>resources!D17</f>
        <v>33.82</v>
      </c>
      <c r="I8" s="58">
        <f>resources!E17</f>
        <v>41.813</v>
      </c>
      <c r="J8" s="58">
        <f>resources!F17</f>
        <v>39.074</v>
      </c>
      <c r="K8" s="58">
        <f>resources!G17</f>
        <v>31.753</v>
      </c>
      <c r="L8" s="58">
        <f>resources!H17</f>
        <v>27.537999999999997</v>
      </c>
      <c r="M8" s="17">
        <f>B8-H8</f>
        <v>0</v>
      </c>
      <c r="N8" s="17">
        <f aca="true" t="shared" si="0" ref="N8:Q17">C8-I8</f>
        <v>0.00010500000001201215</v>
      </c>
      <c r="O8" s="17">
        <f t="shared" si="0"/>
        <v>0</v>
      </c>
      <c r="P8" s="17">
        <f t="shared" si="0"/>
        <v>0</v>
      </c>
      <c r="Q8" s="17">
        <f t="shared" si="0"/>
        <v>0</v>
      </c>
    </row>
    <row r="9" spans="1:17" ht="12.75">
      <c r="A9" s="54" t="s">
        <v>236</v>
      </c>
      <c r="B9" s="57">
        <v>19.887</v>
      </c>
      <c r="C9" s="57">
        <v>20.498</v>
      </c>
      <c r="D9" s="57">
        <v>24.451999999999998</v>
      </c>
      <c r="E9" s="57">
        <v>37.318</v>
      </c>
      <c r="F9" s="57">
        <v>72.6</v>
      </c>
      <c r="G9" s="62" t="s">
        <v>236</v>
      </c>
      <c r="H9" s="58">
        <f>resources!D28</f>
        <v>19.887</v>
      </c>
      <c r="I9" s="58">
        <f>resources!E28</f>
        <v>20.498</v>
      </c>
      <c r="J9" s="58">
        <f>resources!F28</f>
        <v>24.451999999999998</v>
      </c>
      <c r="K9" s="58">
        <f>resources!G28</f>
        <v>37.318</v>
      </c>
      <c r="L9" s="58">
        <f>resources!H28</f>
        <v>72.6</v>
      </c>
      <c r="M9" s="17">
        <f aca="true" t="shared" si="1" ref="M9:M17">B9-H9</f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</row>
    <row r="10" spans="1:17" ht="12.75">
      <c r="A10" s="54" t="s">
        <v>237</v>
      </c>
      <c r="B10" s="57">
        <v>11.716</v>
      </c>
      <c r="C10" s="57">
        <v>13.951</v>
      </c>
      <c r="D10" s="57">
        <v>12.809000000000001</v>
      </c>
      <c r="E10" s="57">
        <v>20.668</v>
      </c>
      <c r="F10" s="57">
        <v>14.488</v>
      </c>
      <c r="G10" s="62" t="s">
        <v>237</v>
      </c>
      <c r="H10" s="58">
        <f>resources!D39</f>
        <v>11.716</v>
      </c>
      <c r="I10" s="58">
        <f>resources!E39</f>
        <v>13.951</v>
      </c>
      <c r="J10" s="58">
        <f>resources!F39</f>
        <v>12.809</v>
      </c>
      <c r="K10" s="58">
        <f>resources!G39</f>
        <v>20.668</v>
      </c>
      <c r="L10" s="58">
        <f>resources!H39</f>
        <v>14.488</v>
      </c>
      <c r="M10" s="17">
        <f t="shared" si="1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</row>
    <row r="11" spans="1:17" ht="12.75">
      <c r="A11" s="54" t="s">
        <v>238</v>
      </c>
      <c r="B11" s="57">
        <v>15.234</v>
      </c>
      <c r="C11" s="57">
        <v>7.462000000000001</v>
      </c>
      <c r="D11" s="57">
        <v>3.958</v>
      </c>
      <c r="E11" s="57">
        <v>4.3260000000000005</v>
      </c>
      <c r="F11" s="57">
        <v>4.475</v>
      </c>
      <c r="G11" s="62" t="s">
        <v>238</v>
      </c>
      <c r="H11" s="58">
        <f>resources!D50</f>
        <v>15.234000000000002</v>
      </c>
      <c r="I11" s="58">
        <f>resources!E50</f>
        <v>7.462</v>
      </c>
      <c r="J11" s="58">
        <f>resources!F50</f>
        <v>3.958</v>
      </c>
      <c r="K11" s="58">
        <f>resources!G50</f>
        <v>4.326</v>
      </c>
      <c r="L11" s="58">
        <f>resources!H50</f>
        <v>4.475</v>
      </c>
      <c r="M11" s="17">
        <f t="shared" si="1"/>
        <v>0</v>
      </c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</row>
    <row r="12" spans="1:17" ht="12.75">
      <c r="A12" s="54" t="s">
        <v>239</v>
      </c>
      <c r="B12" s="63">
        <v>2.077</v>
      </c>
      <c r="C12" s="51">
        <v>2.036</v>
      </c>
      <c r="D12" s="57">
        <v>2.3909999999999996</v>
      </c>
      <c r="E12" s="57">
        <v>1.062</v>
      </c>
      <c r="F12" s="57">
        <v>0.765</v>
      </c>
      <c r="G12" s="62" t="s">
        <v>239</v>
      </c>
      <c r="H12" s="58">
        <f>resources!D61</f>
        <v>2.077</v>
      </c>
      <c r="I12" s="58">
        <f>resources!E61</f>
        <v>2.036</v>
      </c>
      <c r="J12" s="58">
        <f>resources!F61</f>
        <v>2.391</v>
      </c>
      <c r="K12" s="58">
        <f>resources!G61</f>
        <v>1.062</v>
      </c>
      <c r="L12" s="58">
        <f>resources!H61</f>
        <v>0.765</v>
      </c>
      <c r="M12" s="17">
        <f t="shared" si="1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</row>
    <row r="13" spans="1:17" ht="12.75">
      <c r="A13" s="54" t="s">
        <v>240</v>
      </c>
      <c r="B13" s="51">
        <v>9.196000000000002</v>
      </c>
      <c r="C13" s="51">
        <v>10.94</v>
      </c>
      <c r="D13" s="57">
        <v>1.1740000000000002</v>
      </c>
      <c r="E13" s="57">
        <v>1.084</v>
      </c>
      <c r="F13" s="57">
        <v>0.498</v>
      </c>
      <c r="G13" s="62" t="s">
        <v>240</v>
      </c>
      <c r="H13" s="58">
        <f>resources!D72</f>
        <v>9.195999999999998</v>
      </c>
      <c r="I13" s="58">
        <f>resources!E72</f>
        <v>10.940000000000001</v>
      </c>
      <c r="J13" s="58">
        <f>resources!F72</f>
        <v>1.1740000000000002</v>
      </c>
      <c r="K13" s="58">
        <f>resources!G72</f>
        <v>1.084</v>
      </c>
      <c r="L13" s="58">
        <f>resources!H72</f>
        <v>0.498</v>
      </c>
      <c r="M13" s="17">
        <f t="shared" si="1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</row>
    <row r="14" spans="1:17" ht="12.75">
      <c r="A14" s="51" t="s">
        <v>241</v>
      </c>
      <c r="B14" s="52">
        <v>5.94</v>
      </c>
      <c r="C14" s="52">
        <v>7.306</v>
      </c>
      <c r="D14" s="57">
        <v>0.95</v>
      </c>
      <c r="E14" s="57">
        <v>0.68</v>
      </c>
      <c r="F14" s="57">
        <v>0.23</v>
      </c>
      <c r="G14" s="60" t="s">
        <v>241</v>
      </c>
      <c r="H14" s="58">
        <f>resources!D83</f>
        <v>5.94</v>
      </c>
      <c r="I14" s="58">
        <f>resources!E83</f>
        <v>7.306</v>
      </c>
      <c r="J14" s="58">
        <f>resources!F83</f>
        <v>0.95</v>
      </c>
      <c r="K14" s="58">
        <f>resources!G83</f>
        <v>0.6799999999999999</v>
      </c>
      <c r="L14" s="58">
        <f>resources!H83</f>
        <v>0.23000000000000004</v>
      </c>
      <c r="M14" s="17">
        <f t="shared" si="1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</row>
    <row r="15" spans="1:17" ht="12.75">
      <c r="A15" s="51" t="s">
        <v>242</v>
      </c>
      <c r="B15" s="51">
        <v>12.247</v>
      </c>
      <c r="C15" s="51">
        <v>22.444</v>
      </c>
      <c r="D15" s="57">
        <v>24.445</v>
      </c>
      <c r="E15" s="57">
        <v>17.695</v>
      </c>
      <c r="F15" s="57">
        <v>16.9</v>
      </c>
      <c r="G15" s="60" t="s">
        <v>242</v>
      </c>
      <c r="H15" s="58">
        <f>resources!D94</f>
        <v>12.247</v>
      </c>
      <c r="I15" s="58">
        <f>resources!E94</f>
        <v>22.444000000000003</v>
      </c>
      <c r="J15" s="58">
        <f>resources!F94</f>
        <v>24.445</v>
      </c>
      <c r="K15" s="58">
        <f>resources!G94</f>
        <v>17.695</v>
      </c>
      <c r="L15" s="58">
        <f>resources!H94</f>
        <v>16.900000000000002</v>
      </c>
      <c r="M15" s="17">
        <f t="shared" si="1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</row>
    <row r="16" spans="1:17" ht="12.75">
      <c r="A16" s="51" t="s">
        <v>243</v>
      </c>
      <c r="B16" s="52">
        <v>3.044</v>
      </c>
      <c r="C16" s="52">
        <v>5.857</v>
      </c>
      <c r="D16" s="57">
        <v>2.88</v>
      </c>
      <c r="E16" s="57">
        <v>2.76</v>
      </c>
      <c r="F16" s="57">
        <v>2.5</v>
      </c>
      <c r="G16" s="60" t="s">
        <v>243</v>
      </c>
      <c r="H16" s="58">
        <f>resources!D105</f>
        <v>3.0439999999999996</v>
      </c>
      <c r="I16" s="58">
        <f>resources!E105</f>
        <v>5.857</v>
      </c>
      <c r="J16" s="58">
        <f>resources!F105</f>
        <v>2.88</v>
      </c>
      <c r="K16" s="58">
        <f>resources!G105</f>
        <v>2.76</v>
      </c>
      <c r="L16" s="58">
        <f>resources!H105</f>
        <v>2.5</v>
      </c>
      <c r="M16" s="17">
        <f t="shared" si="1"/>
        <v>0</v>
      </c>
      <c r="N16" s="17">
        <f t="shared" si="0"/>
        <v>0</v>
      </c>
      <c r="O16" s="17">
        <f t="shared" si="0"/>
        <v>0</v>
      </c>
      <c r="P16" s="17">
        <f t="shared" si="0"/>
        <v>0</v>
      </c>
      <c r="Q16" s="17">
        <f t="shared" si="0"/>
        <v>0</v>
      </c>
    </row>
    <row r="17" spans="1:17" ht="12.75">
      <c r="A17" s="51"/>
      <c r="B17" s="51">
        <v>113.16099999999999</v>
      </c>
      <c r="C17" s="51">
        <v>132.30710500000006</v>
      </c>
      <c r="D17" s="57">
        <v>112.13299999999998</v>
      </c>
      <c r="E17" s="57">
        <v>117.346</v>
      </c>
      <c r="F17" s="57">
        <v>139.994</v>
      </c>
      <c r="G17" s="60" t="s">
        <v>250</v>
      </c>
      <c r="H17" s="58">
        <f>SUM(H8:H16)</f>
        <v>113.161</v>
      </c>
      <c r="I17" s="58">
        <f>SUM(I8:I16)</f>
        <v>132.30700000000002</v>
      </c>
      <c r="J17" s="58">
        <f>SUM(J8:J16)</f>
        <v>112.13300000000001</v>
      </c>
      <c r="K17" s="58">
        <f>SUM(K8:K16)</f>
        <v>117.34600000000002</v>
      </c>
      <c r="L17" s="58">
        <f>SUM(L8:L16)</f>
        <v>139.994</v>
      </c>
      <c r="M17" s="17">
        <f t="shared" si="1"/>
        <v>0</v>
      </c>
      <c r="N17" s="17">
        <f t="shared" si="0"/>
        <v>0.00010500000004753929</v>
      </c>
      <c r="O17" s="17">
        <f t="shared" si="0"/>
        <v>0</v>
      </c>
      <c r="P17" s="17">
        <f t="shared" si="0"/>
        <v>0</v>
      </c>
      <c r="Q17" s="17">
        <f t="shared" si="0"/>
        <v>0</v>
      </c>
    </row>
    <row r="18" spans="1:12" ht="12.75">
      <c r="A18" s="51"/>
      <c r="B18" s="52"/>
      <c r="C18" s="51"/>
      <c r="D18" s="57"/>
      <c r="E18" s="57"/>
      <c r="F18" s="57"/>
      <c r="G18" s="60"/>
      <c r="H18" s="58"/>
      <c r="I18" s="58"/>
      <c r="J18" s="58"/>
      <c r="K18" s="58"/>
      <c r="L18" s="58"/>
    </row>
    <row r="19" spans="1:12" ht="12.75">
      <c r="A19" s="56" t="s">
        <v>244</v>
      </c>
      <c r="B19" s="51"/>
      <c r="C19" s="51"/>
      <c r="D19" s="57"/>
      <c r="E19" s="57"/>
      <c r="F19" s="57"/>
      <c r="G19" s="59" t="s">
        <v>244</v>
      </c>
      <c r="H19" s="58"/>
      <c r="I19" s="58"/>
      <c r="J19" s="58"/>
      <c r="K19" s="58"/>
      <c r="L19" s="58"/>
    </row>
    <row r="20" spans="1:17" ht="12.75">
      <c r="A20" s="56" t="s">
        <v>245</v>
      </c>
      <c r="B20" s="51">
        <v>19.495</v>
      </c>
      <c r="C20" s="51">
        <v>13.04</v>
      </c>
      <c r="D20" s="57">
        <v>13.756999999999998</v>
      </c>
      <c r="E20" s="57">
        <v>11.625</v>
      </c>
      <c r="F20" s="57">
        <v>11.773999999999997</v>
      </c>
      <c r="G20" s="59" t="s">
        <v>245</v>
      </c>
      <c r="H20" s="61">
        <f>resources!D10+resources!D21+resources!D32+resources!D43+resources!D54+resources!D65+resources!D76+resources!D87+resources!D98+resources!D108</f>
        <v>19.495</v>
      </c>
      <c r="I20" s="61">
        <f>resources!E10+resources!E21+resources!E32+resources!E43+resources!E54+resources!E65+resources!E76+resources!E87+resources!E98</f>
        <v>13.040000000000001</v>
      </c>
      <c r="J20" s="60">
        <f>resources!F10+resources!F21+resources!F32+resources!F43+resources!F54+resources!F65+resources!F76+resources!F87+resources!F98</f>
        <v>13.757</v>
      </c>
      <c r="K20" s="60">
        <f>resources!G10+resources!G21+resources!G32+resources!G43+resources!G54+resources!G65+resources!G76+resources!G87+resources!G98</f>
        <v>11.625</v>
      </c>
      <c r="L20" s="61">
        <f>resources!H10+resources!H21+resources!H32+resources!H43+resources!H54+resources!H65+resources!H76+resources!H87+resources!H98</f>
        <v>11.774</v>
      </c>
      <c r="M20" s="19">
        <f aca="true" t="shared" si="2" ref="M20:M25">H20-B20</f>
        <v>0</v>
      </c>
      <c r="N20" s="19">
        <f aca="true" t="shared" si="3" ref="N20:Q25">I20-C20</f>
        <v>0</v>
      </c>
      <c r="O20" s="19">
        <f t="shared" si="3"/>
        <v>0</v>
      </c>
      <c r="P20" s="19">
        <f t="shared" si="3"/>
        <v>0</v>
      </c>
      <c r="Q20" s="19">
        <f t="shared" si="3"/>
        <v>0</v>
      </c>
    </row>
    <row r="21" spans="1:17" ht="12.75">
      <c r="A21" s="56" t="s">
        <v>7</v>
      </c>
      <c r="B21" s="51">
        <v>11.468</v>
      </c>
      <c r="C21" s="51">
        <v>18.282</v>
      </c>
      <c r="D21" s="57">
        <v>9.85</v>
      </c>
      <c r="E21" s="57">
        <v>4.76</v>
      </c>
      <c r="F21" s="57">
        <v>4.05</v>
      </c>
      <c r="G21" s="59" t="s">
        <v>7</v>
      </c>
      <c r="H21" s="61">
        <f>resources!D11+resources!D22+resources!D33+resources!D44+resources!D55+resources!D66+resources!D77+resources!D88+resources!D99</f>
        <v>11.468</v>
      </c>
      <c r="I21" s="61">
        <f>resources!E11+resources!E22+resources!E33+resources!E44+resources!E55+resources!E66+resources!E77+resources!E88+resources!E99</f>
        <v>18.282000000000004</v>
      </c>
      <c r="J21" s="60">
        <f>resources!F11+resources!F22+resources!F33+resources!F44+resources!F55+resources!F66+resources!F77+resources!F88+resources!F99</f>
        <v>9.85</v>
      </c>
      <c r="K21" s="60">
        <f>resources!G11+resources!G22+resources!G33+resources!G44+resources!G55+resources!G66+resources!G77+resources!G88+resources!G99</f>
        <v>4.76</v>
      </c>
      <c r="L21" s="61">
        <f>resources!H11+resources!H22+resources!H33+resources!H44+resources!H55+resources!H66+resources!H77+resources!H88+resources!H99</f>
        <v>4.05</v>
      </c>
      <c r="M21" s="19">
        <f t="shared" si="2"/>
        <v>0</v>
      </c>
      <c r="N21" s="19">
        <f t="shared" si="3"/>
        <v>0</v>
      </c>
      <c r="O21" s="19">
        <f t="shared" si="3"/>
        <v>0</v>
      </c>
      <c r="P21" s="19">
        <f t="shared" si="3"/>
        <v>0</v>
      </c>
      <c r="Q21" s="19">
        <f t="shared" si="3"/>
        <v>0</v>
      </c>
    </row>
    <row r="22" spans="1:17" ht="12.75">
      <c r="A22" s="56" t="s">
        <v>246</v>
      </c>
      <c r="B22" s="51">
        <v>13.704</v>
      </c>
      <c r="C22" s="51">
        <v>39.25899999999999</v>
      </c>
      <c r="D22" s="57">
        <v>31.132999999999992</v>
      </c>
      <c r="E22" s="57">
        <v>32.138</v>
      </c>
      <c r="F22" s="57">
        <v>20.87</v>
      </c>
      <c r="G22" s="59" t="s">
        <v>246</v>
      </c>
      <c r="H22" s="61">
        <f>resources!D13+resources!D24+resources!D35+resources!D46+resources!D57+resources!D68+resources!D79+resources!D90+resources!D101+resources!D109</f>
        <v>13.704</v>
      </c>
      <c r="I22" s="61">
        <f>resources!E13+resources!E24+resources!E35+resources!E46+resources!E57+resources!E68+resources!E79+resources!E90+resources!E101</f>
        <v>39.259</v>
      </c>
      <c r="J22" s="60">
        <f>resources!F13+resources!F24+resources!F35+resources!F46+resources!F57+resources!F68+resources!F79+resources!F90+resources!F101</f>
        <v>31.133</v>
      </c>
      <c r="K22" s="60">
        <f>resources!G13+resources!G24+resources!G35+resources!G46+resources!G57+resources!G68+resources!G79+resources!G90+resources!G101</f>
        <v>32.138</v>
      </c>
      <c r="L22" s="61">
        <f>resources!H13+resources!H24+resources!H35+resources!H46+resources!H57+resources!H68+resources!H79+resources!H90+resources!H101</f>
        <v>20.869999999999997</v>
      </c>
      <c r="M22" s="19">
        <f t="shared" si="2"/>
        <v>0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</row>
    <row r="23" spans="1:17" ht="12.75">
      <c r="A23" s="56" t="s">
        <v>8</v>
      </c>
      <c r="B23" s="51">
        <v>1.414</v>
      </c>
      <c r="C23" s="51">
        <v>0.15</v>
      </c>
      <c r="D23" s="57">
        <v>0</v>
      </c>
      <c r="E23" s="57">
        <v>0</v>
      </c>
      <c r="F23" s="57">
        <v>0</v>
      </c>
      <c r="G23" s="59" t="s">
        <v>8</v>
      </c>
      <c r="H23" s="61">
        <f>resources!D14+resources!D25+resources!D36+resources!D47+resources!D58+resources!D69+resources!D80+resources!D91+resources!D102</f>
        <v>1.414</v>
      </c>
      <c r="I23" s="61">
        <f>resources!E14+resources!E25+resources!E36+resources!E47+resources!E58+resources!E69+resources!E80+resources!E91+resources!E102</f>
        <v>0.15</v>
      </c>
      <c r="J23" s="60">
        <f>resources!F14+resources!F25+resources!F36+resources!F47+resources!F58+resources!F69+resources!F80+resources!F91+resources!F102</f>
        <v>0</v>
      </c>
      <c r="K23" s="60">
        <f>resources!G14+resources!G25+resources!G36+resources!G47+resources!G58+resources!G69+resources!G80+resources!G91+resources!G102</f>
        <v>0</v>
      </c>
      <c r="L23" s="61">
        <f>resources!H14+resources!H25+resources!H36+resources!H47+resources!H58+resources!H69+resources!H80+resources!H91+resources!H102</f>
        <v>0</v>
      </c>
      <c r="M23" s="19">
        <f t="shared" si="2"/>
        <v>0</v>
      </c>
      <c r="N23" s="19">
        <f t="shared" si="3"/>
        <v>0</v>
      </c>
      <c r="O23" s="19">
        <f t="shared" si="3"/>
        <v>0</v>
      </c>
      <c r="P23" s="19">
        <f t="shared" si="3"/>
        <v>0</v>
      </c>
      <c r="Q23" s="19">
        <f t="shared" si="3"/>
        <v>0</v>
      </c>
    </row>
    <row r="24" spans="1:17" ht="12.75">
      <c r="A24" s="56" t="s">
        <v>78</v>
      </c>
      <c r="B24" s="51">
        <v>1.46</v>
      </c>
      <c r="C24" s="51">
        <v>19.503000000000004</v>
      </c>
      <c r="D24" s="57">
        <v>24.964000000000002</v>
      </c>
      <c r="E24" s="57">
        <v>36.575</v>
      </c>
      <c r="F24" s="57">
        <v>46.35</v>
      </c>
      <c r="G24" s="59" t="s">
        <v>78</v>
      </c>
      <c r="H24" s="61">
        <f>resources!D15+resources!D26+resources!D37+resources!D48+resources!D59+resources!D70+resources!D81+resources!D92+resources!D103</f>
        <v>1.46</v>
      </c>
      <c r="I24" s="61">
        <f>resources!E15+resources!E26+resources!E37+resources!E48+resources!E59+resources!E70+resources!E81+resources!E92+resources!E103</f>
        <v>19.503</v>
      </c>
      <c r="J24" s="60">
        <f>resources!F15+resources!F26+resources!F37+resources!F48+resources!F59+resources!F70+resources!F81+resources!F92+resources!F103</f>
        <v>24.964</v>
      </c>
      <c r="K24" s="60">
        <f>resources!G15+resources!G26+resources!G37+resources!G48+resources!G59+resources!G70+resources!G81+resources!G92+resources!G103</f>
        <v>36.575</v>
      </c>
      <c r="L24" s="61">
        <f>resources!H15+resources!H26+resources!H37+resources!H48+resources!H59+resources!H70+resources!H81+resources!H92+resources!H103</f>
        <v>46.35</v>
      </c>
      <c r="M24" s="19">
        <f t="shared" si="2"/>
        <v>0</v>
      </c>
      <c r="N24" s="19">
        <f t="shared" si="3"/>
        <v>0</v>
      </c>
      <c r="O24" s="19">
        <f t="shared" si="3"/>
        <v>0</v>
      </c>
      <c r="P24" s="19">
        <f t="shared" si="3"/>
        <v>0</v>
      </c>
      <c r="Q24" s="19">
        <f t="shared" si="3"/>
        <v>0</v>
      </c>
    </row>
    <row r="25" spans="1:17" ht="12.75">
      <c r="A25" s="56" t="s">
        <v>247</v>
      </c>
      <c r="B25" s="51">
        <v>65.62</v>
      </c>
      <c r="C25" s="51">
        <v>42.072999999999986</v>
      </c>
      <c r="D25" s="57">
        <v>32.429</v>
      </c>
      <c r="E25" s="57">
        <v>32.248000000000005</v>
      </c>
      <c r="F25" s="57">
        <v>56.95</v>
      </c>
      <c r="G25" s="59" t="s">
        <v>247</v>
      </c>
      <c r="H25" s="61">
        <f>resources!D12+resources!D23+resources!D34+resources!D45+resources!D56+resources!D67+resources!D78+resources!D89+resources!D100</f>
        <v>65.62</v>
      </c>
      <c r="I25" s="61">
        <f>resources!E12+resources!E23+resources!E34+resources!E45+resources!E56+resources!E67+resources!E78+resources!E89+resources!E100</f>
        <v>42.073000000000015</v>
      </c>
      <c r="J25" s="60">
        <f>resources!F12+resources!F23+resources!F34+resources!F45+resources!F56+resources!F67+resources!F78+resources!F89+resources!F100</f>
        <v>32.429</v>
      </c>
      <c r="K25" s="60">
        <f>resources!G12+resources!G23+resources!G34+resources!G45+resources!G56+resources!G67+resources!G78+resources!G89+resources!G100</f>
        <v>32.248000000000005</v>
      </c>
      <c r="L25" s="61">
        <f>resources!H12+resources!H23+resources!H34+resources!H45+resources!H56+resources!H67+resources!H78+resources!H89+resources!H100</f>
        <v>56.95</v>
      </c>
      <c r="M25" s="19">
        <f t="shared" si="2"/>
        <v>0</v>
      </c>
      <c r="N25" s="19">
        <f t="shared" si="3"/>
        <v>0</v>
      </c>
      <c r="O25" s="19">
        <f t="shared" si="3"/>
        <v>0</v>
      </c>
      <c r="P25" s="19">
        <f t="shared" si="3"/>
        <v>0</v>
      </c>
      <c r="Q25" s="19">
        <f t="shared" si="3"/>
        <v>0</v>
      </c>
    </row>
    <row r="26" spans="1:12" ht="12.75">
      <c r="A26" s="56" t="s">
        <v>194</v>
      </c>
      <c r="B26" s="51">
        <v>113.161</v>
      </c>
      <c r="C26" s="51">
        <v>132.30710500000006</v>
      </c>
      <c r="D26" s="53">
        <v>112.13299999999998</v>
      </c>
      <c r="E26" s="53">
        <v>117.346</v>
      </c>
      <c r="F26" s="53">
        <v>139.994</v>
      </c>
      <c r="G26" s="59" t="s">
        <v>194</v>
      </c>
      <c r="H26" s="61">
        <f>SUM(H20:H25)</f>
        <v>113.161</v>
      </c>
      <c r="I26" s="61">
        <f>SUM(I20:I25)</f>
        <v>132.30700000000002</v>
      </c>
      <c r="J26" s="61">
        <f>SUM(J20:J25)</f>
        <v>112.133</v>
      </c>
      <c r="K26" s="61">
        <f>SUM(K20:K25)</f>
        <v>117.346</v>
      </c>
      <c r="L26" s="61">
        <f>SUM(L20:L25)</f>
        <v>139.994</v>
      </c>
    </row>
    <row r="27" spans="1:3" ht="12.75">
      <c r="A27" s="26"/>
      <c r="B27" s="34"/>
      <c r="C27" s="42"/>
    </row>
    <row r="28" spans="1:5" ht="12.75">
      <c r="A28" s="26"/>
      <c r="B28" s="40"/>
      <c r="C28" s="40"/>
      <c r="E28" s="19"/>
    </row>
    <row r="29" spans="1:3" ht="12.75">
      <c r="A29" s="26"/>
      <c r="B29" s="34"/>
      <c r="C29" s="34"/>
    </row>
    <row r="30" spans="1:3" ht="12.75">
      <c r="A30" s="26"/>
      <c r="B30" s="40"/>
      <c r="C30" s="34"/>
    </row>
    <row r="31" spans="1:3" ht="12.75">
      <c r="A31" s="26"/>
      <c r="B31" s="40"/>
      <c r="C31" s="34"/>
    </row>
    <row r="32" spans="1:3" ht="12.75">
      <c r="A32" s="26"/>
      <c r="B32" s="34"/>
      <c r="C32" s="35"/>
    </row>
    <row r="33" spans="1:3" ht="12.75">
      <c r="A33" s="26"/>
      <c r="B33" s="39"/>
      <c r="C33" s="42"/>
    </row>
    <row r="34" spans="1:3" ht="12.75">
      <c r="A34" s="26"/>
      <c r="B34" s="34"/>
      <c r="C34" s="35"/>
    </row>
    <row r="35" spans="1:3" ht="12.75">
      <c r="A35" s="26"/>
      <c r="B35" s="39"/>
      <c r="C35" s="42"/>
    </row>
    <row r="36" spans="1:3" ht="12.75">
      <c r="A36" s="26"/>
      <c r="B36" s="39"/>
      <c r="C36" s="42"/>
    </row>
    <row r="37" spans="1:3" ht="12.75">
      <c r="A37" s="26"/>
      <c r="B37" s="39"/>
      <c r="C37" s="42"/>
    </row>
    <row r="38" spans="1:3" ht="12.75">
      <c r="A38" s="26"/>
      <c r="B38" s="39"/>
      <c r="C38" s="42"/>
    </row>
    <row r="39" spans="1:3" ht="12.75">
      <c r="A39" s="26"/>
      <c r="B39" s="42"/>
      <c r="C39" s="42"/>
    </row>
    <row r="40" spans="1:3" ht="12.75">
      <c r="A40" s="26"/>
      <c r="B40" s="42"/>
      <c r="C40" s="42"/>
    </row>
    <row r="41" spans="1:3" ht="12.75">
      <c r="A41" s="26"/>
      <c r="B41" s="42"/>
      <c r="C41" s="42"/>
    </row>
    <row r="42" spans="1:3" ht="12.75">
      <c r="A42" s="26"/>
      <c r="B42" s="34"/>
      <c r="C42" s="42"/>
    </row>
    <row r="43" spans="1:3" ht="12.75">
      <c r="A43" s="26"/>
      <c r="B43" s="34"/>
      <c r="C43" s="42"/>
    </row>
    <row r="44" spans="1:3" ht="12.75">
      <c r="A44" s="26"/>
      <c r="B44" s="42"/>
      <c r="C44" s="42"/>
    </row>
    <row r="45" spans="1:3" ht="12.75">
      <c r="A45" s="26"/>
      <c r="B45" s="34"/>
      <c r="C45" s="43"/>
    </row>
    <row r="46" spans="1:3" ht="12.75">
      <c r="A46" s="26"/>
      <c r="B46" s="39"/>
      <c r="C46" s="42"/>
    </row>
    <row r="47" spans="1:3" ht="12.75">
      <c r="A47" s="26"/>
      <c r="B47" s="34"/>
      <c r="C47" s="35"/>
    </row>
    <row r="48" spans="1:3" ht="12.75">
      <c r="A48" s="26"/>
      <c r="B48" s="34"/>
      <c r="C48" s="35"/>
    </row>
    <row r="49" spans="1:3" ht="12.75">
      <c r="A49" s="26"/>
      <c r="B49" s="34"/>
      <c r="C49" s="35"/>
    </row>
    <row r="50" spans="1:3" ht="12.75">
      <c r="A50" s="26"/>
      <c r="B50" s="34"/>
      <c r="C50" s="35"/>
    </row>
    <row r="51" spans="1:3" ht="12.75">
      <c r="A51" s="26"/>
      <c r="B51" s="34"/>
      <c r="C51" s="35"/>
    </row>
    <row r="52" spans="1:3" ht="12.75">
      <c r="A52" s="26"/>
      <c r="B52" s="34"/>
      <c r="C52" s="35"/>
    </row>
    <row r="53" spans="1:3" ht="12.75">
      <c r="A53" s="26"/>
      <c r="B53" s="34"/>
      <c r="C53" s="35"/>
    </row>
    <row r="54" spans="1:3" ht="12.75">
      <c r="A54" s="26"/>
      <c r="B54" s="34"/>
      <c r="C54" s="35"/>
    </row>
    <row r="55" spans="1:5" ht="12.75">
      <c r="A55" s="26"/>
      <c r="B55" s="40"/>
      <c r="C55" s="40"/>
      <c r="E55" s="19"/>
    </row>
    <row r="56" ht="12.75"/>
    <row r="57" spans="1:3" ht="12.75">
      <c r="A57" s="26"/>
      <c r="B57" s="40"/>
      <c r="C57" s="34"/>
    </row>
    <row r="58" spans="1:3" ht="12.75">
      <c r="A58" s="36"/>
      <c r="B58" s="34"/>
      <c r="C58" s="42"/>
    </row>
    <row r="59" spans="1:3" ht="12.75">
      <c r="A59" s="36"/>
      <c r="B59" s="34"/>
      <c r="C59" s="34"/>
    </row>
    <row r="60" spans="1:3" ht="12.75">
      <c r="A60" s="26"/>
      <c r="B60" s="34"/>
      <c r="C60" s="34"/>
    </row>
    <row r="61" spans="1:3" ht="12.75">
      <c r="A61" s="26"/>
      <c r="B61" s="34"/>
      <c r="C61" s="35"/>
    </row>
    <row r="62" spans="1:3" ht="12.75">
      <c r="A62" s="26"/>
      <c r="B62" s="34"/>
      <c r="C62" s="35"/>
    </row>
    <row r="63" spans="1:3" ht="12.75">
      <c r="A63" s="26"/>
      <c r="B63" s="34"/>
      <c r="C63" s="35"/>
    </row>
    <row r="64" spans="1:3" ht="12.75">
      <c r="A64" s="26"/>
      <c r="B64" s="34"/>
      <c r="C64" s="35"/>
    </row>
    <row r="65" spans="1:3" ht="12.75">
      <c r="A65" s="26"/>
      <c r="B65" s="34"/>
      <c r="C65" s="35"/>
    </row>
    <row r="66" spans="1:3" ht="12.75">
      <c r="A66" s="26"/>
      <c r="B66" s="34"/>
      <c r="C66" s="35"/>
    </row>
    <row r="67" spans="1:5" ht="12.75">
      <c r="A67" s="26"/>
      <c r="B67" s="40"/>
      <c r="C67" s="40"/>
      <c r="E67" s="19"/>
    </row>
    <row r="68" ht="12.75"/>
    <row r="69" spans="1:3" ht="12.75">
      <c r="A69" s="26"/>
      <c r="B69" s="40"/>
      <c r="C69" s="40"/>
    </row>
    <row r="70" spans="1:3" ht="12.75">
      <c r="A70" s="26"/>
      <c r="B70" s="34"/>
      <c r="C70" s="42"/>
    </row>
    <row r="71" spans="1:3" ht="12.75">
      <c r="A71" s="26"/>
      <c r="B71" s="34"/>
      <c r="C71" s="42"/>
    </row>
    <row r="72" spans="1:3" ht="12.75">
      <c r="A72" s="26"/>
      <c r="B72" s="34"/>
      <c r="C72" s="43"/>
    </row>
    <row r="73" spans="1:3" ht="12.75">
      <c r="A73" s="26"/>
      <c r="B73" s="34"/>
      <c r="C73" s="43"/>
    </row>
    <row r="74" spans="1:3" ht="12.75">
      <c r="A74" s="26"/>
      <c r="B74" s="34"/>
      <c r="C74" s="43"/>
    </row>
    <row r="75" spans="1:3" ht="12.75">
      <c r="A75" s="26"/>
      <c r="B75" s="34"/>
      <c r="C75" s="43"/>
    </row>
    <row r="76" spans="1:3" ht="12.75">
      <c r="A76" s="26"/>
      <c r="B76" s="34"/>
      <c r="C76" s="43"/>
    </row>
    <row r="77" spans="1:3" ht="12.75">
      <c r="A77" s="26"/>
      <c r="B77" s="34"/>
      <c r="C77" s="43"/>
    </row>
    <row r="78" spans="1:3" ht="12.75">
      <c r="A78" s="26"/>
      <c r="B78" s="34"/>
      <c r="C78" s="43"/>
    </row>
    <row r="79" spans="1:3" ht="12.75">
      <c r="A79" s="26"/>
      <c r="B79" s="34"/>
      <c r="C79" s="43"/>
    </row>
    <row r="80" spans="1:3" ht="12.75">
      <c r="A80" s="26"/>
      <c r="B80" s="42"/>
      <c r="C80" s="19"/>
    </row>
    <row r="81" spans="1:3" ht="12.75">
      <c r="A81" s="26"/>
      <c r="B81" s="44"/>
      <c r="C81" s="19"/>
    </row>
    <row r="82" spans="1:3" ht="12.75">
      <c r="A82" s="26"/>
      <c r="B82" s="44"/>
      <c r="C82" s="19"/>
    </row>
    <row r="83" spans="1:3" ht="12.75">
      <c r="A83" s="26"/>
      <c r="B83" s="44"/>
      <c r="C83" s="19"/>
    </row>
    <row r="84" spans="1:3" ht="12.75">
      <c r="A84" s="26"/>
      <c r="B84" s="44"/>
      <c r="C84" s="19"/>
    </row>
    <row r="85" spans="1:3" ht="12.75">
      <c r="A85" s="26"/>
      <c r="B85" s="44"/>
      <c r="C85" s="19"/>
    </row>
    <row r="86" spans="1:3" ht="12.75">
      <c r="A86" s="26"/>
      <c r="B86" s="44"/>
      <c r="C86" s="19"/>
    </row>
    <row r="87" spans="1:3" ht="12.75">
      <c r="A87" s="26"/>
      <c r="B87" s="34"/>
      <c r="C87" s="43"/>
    </row>
    <row r="88" spans="1:3" ht="12.75">
      <c r="A88" s="26"/>
      <c r="B88" s="34"/>
      <c r="C88" s="43"/>
    </row>
    <row r="89" spans="1:3" ht="12.75">
      <c r="A89" s="26"/>
      <c r="B89" s="34"/>
      <c r="C89" s="35"/>
    </row>
    <row r="90" spans="1:5" ht="12.75">
      <c r="A90" s="26"/>
      <c r="B90" s="40"/>
      <c r="C90" s="40"/>
      <c r="E90" s="19"/>
    </row>
    <row r="91" ht="12.75"/>
    <row r="92" spans="1:3" ht="12.75">
      <c r="A92" s="26"/>
      <c r="B92" s="40"/>
      <c r="C92" s="34"/>
    </row>
    <row r="93" spans="1:3" ht="12.75">
      <c r="A93" s="37"/>
      <c r="B93" s="21"/>
      <c r="C93" s="45"/>
    </row>
    <row r="94" spans="1:3" ht="12.75">
      <c r="A94" s="37"/>
      <c r="B94" s="21"/>
      <c r="C94" s="45"/>
    </row>
    <row r="95" spans="1:3" ht="12.75">
      <c r="A95" s="37"/>
      <c r="B95" s="41"/>
      <c r="C95" s="45"/>
    </row>
    <row r="96" spans="1:3" ht="12.75">
      <c r="A96" s="37"/>
      <c r="B96" s="21"/>
      <c r="C96" s="45"/>
    </row>
    <row r="97" spans="1:3" ht="12.75">
      <c r="A97" s="37"/>
      <c r="B97" s="21"/>
      <c r="C97" s="45"/>
    </row>
    <row r="98" spans="1:3" ht="12.75">
      <c r="A98" s="37"/>
      <c r="B98" s="41"/>
      <c r="C98" s="45"/>
    </row>
    <row r="99" spans="1:3" ht="12.75">
      <c r="A99" s="37"/>
      <c r="B99" s="41"/>
      <c r="C99" s="45"/>
    </row>
    <row r="100" spans="1:3" ht="12.75">
      <c r="A100" s="37"/>
      <c r="B100" s="21"/>
      <c r="C100" s="45"/>
    </row>
    <row r="101" spans="1:3" ht="12.75">
      <c r="A101" s="37"/>
      <c r="B101" s="21"/>
      <c r="C101" s="45"/>
    </row>
    <row r="102" spans="1:5" ht="12.75">
      <c r="A102" s="26"/>
      <c r="B102" s="40"/>
      <c r="C102" s="40"/>
      <c r="E102" s="46"/>
    </row>
    <row r="103" ht="12.75"/>
    <row r="104" spans="1:3" ht="12.75">
      <c r="A104" s="26"/>
      <c r="B104" s="40"/>
      <c r="C104" s="34"/>
    </row>
    <row r="105" spans="1:3" ht="12.75">
      <c r="A105" s="38"/>
      <c r="B105" s="47"/>
      <c r="C105" s="48"/>
    </row>
    <row r="106" spans="1:3" ht="12.75">
      <c r="A106" s="38"/>
      <c r="B106" s="47"/>
      <c r="C106" s="48"/>
    </row>
    <row r="107" spans="1:3" ht="12.75">
      <c r="A107" s="38"/>
      <c r="B107" s="47"/>
      <c r="C107" s="48"/>
    </row>
    <row r="108" spans="1:3" ht="12.75">
      <c r="A108" s="38"/>
      <c r="B108" s="47"/>
      <c r="C108" s="48"/>
    </row>
    <row r="109" spans="1:3" ht="12.75">
      <c r="A109" s="38"/>
      <c r="B109" s="49"/>
      <c r="C109" s="48"/>
    </row>
    <row r="110" spans="1:3" ht="12.75">
      <c r="A110" s="38"/>
      <c r="B110" s="49"/>
      <c r="C110" s="48"/>
    </row>
    <row r="111" spans="1:3" ht="12.75">
      <c r="A111" s="38"/>
      <c r="B111" s="49"/>
      <c r="C111" s="48"/>
    </row>
    <row r="112" spans="1:3" ht="12.75">
      <c r="A112" s="38"/>
      <c r="B112" s="49"/>
      <c r="C112" s="48"/>
    </row>
    <row r="113" spans="1:3" ht="12.75">
      <c r="A113" s="38"/>
      <c r="B113" s="47"/>
      <c r="C113" s="48"/>
    </row>
    <row r="114" spans="1:3" ht="12.75">
      <c r="A114" s="38"/>
      <c r="B114" s="47"/>
      <c r="C114" s="48"/>
    </row>
    <row r="115" spans="1:3" ht="12.75">
      <c r="A115" s="38"/>
      <c r="B115" s="49"/>
      <c r="C115" s="48"/>
    </row>
    <row r="116" spans="1:3" ht="12.75">
      <c r="A116" s="38"/>
      <c r="B116" s="49"/>
      <c r="C116" s="48"/>
    </row>
    <row r="117" spans="1:3" ht="12.75">
      <c r="A117" s="38"/>
      <c r="B117" s="49"/>
      <c r="C117" s="48"/>
    </row>
    <row r="118" spans="1:3" ht="12.75">
      <c r="A118" s="38"/>
      <c r="B118" s="49"/>
      <c r="C118" s="48"/>
    </row>
    <row r="119" spans="1:3" ht="12.75">
      <c r="A119" s="38"/>
      <c r="B119" s="49"/>
      <c r="C119" s="48"/>
    </row>
    <row r="120" spans="1:3" ht="12.75">
      <c r="A120" s="38"/>
      <c r="B120" s="49"/>
      <c r="C120" s="48"/>
    </row>
    <row r="121" spans="1:3" ht="12.75">
      <c r="A121" s="38"/>
      <c r="B121" s="49"/>
      <c r="C121" s="48"/>
    </row>
    <row r="122" spans="1:3" ht="12.75">
      <c r="A122" s="38"/>
      <c r="B122" s="47"/>
      <c r="C122" s="48"/>
    </row>
    <row r="123" spans="1:3" ht="12.75">
      <c r="A123" s="38"/>
      <c r="B123" s="47"/>
      <c r="C123" s="48"/>
    </row>
    <row r="124" spans="1:3" ht="12.75">
      <c r="A124" s="38"/>
      <c r="B124" s="47"/>
      <c r="C124" s="48"/>
    </row>
    <row r="125" spans="1:3" ht="12.75">
      <c r="A125" s="38"/>
      <c r="B125" s="47"/>
      <c r="C125" s="48"/>
    </row>
    <row r="126" spans="1:3" ht="12.75">
      <c r="A126" s="38"/>
      <c r="B126" s="47"/>
      <c r="C126" s="48"/>
    </row>
    <row r="127" spans="1:3" ht="12.75">
      <c r="A127" s="38"/>
      <c r="B127" s="47"/>
      <c r="C127" s="48"/>
    </row>
    <row r="128" spans="1:3" ht="12.75">
      <c r="A128" s="38"/>
      <c r="B128" s="47"/>
      <c r="C128" s="48"/>
    </row>
    <row r="129" spans="1:3" ht="12.75">
      <c r="A129" s="38"/>
      <c r="B129" s="47"/>
      <c r="C129" s="48"/>
    </row>
    <row r="130" spans="1:3" ht="12.75">
      <c r="A130" s="38"/>
      <c r="B130" s="47"/>
      <c r="C130" s="48"/>
    </row>
    <row r="131" spans="1:3" ht="12.75">
      <c r="A131" s="38"/>
      <c r="B131" s="47"/>
      <c r="C131" s="48"/>
    </row>
    <row r="132" spans="1:3" ht="12.75">
      <c r="A132" s="38"/>
      <c r="B132" s="47"/>
      <c r="C132" s="48"/>
    </row>
    <row r="133" spans="1:5" ht="12.75">
      <c r="A133" s="38"/>
      <c r="B133" s="47"/>
      <c r="C133" s="48"/>
      <c r="E133" s="50"/>
    </row>
    <row r="134" spans="1:3" ht="12.75">
      <c r="A134" s="38"/>
      <c r="B134" s="47"/>
      <c r="C134" s="48"/>
    </row>
    <row r="135" spans="1:3" ht="12.75">
      <c r="A135" s="38"/>
      <c r="B135" s="47"/>
      <c r="C135" s="48"/>
    </row>
    <row r="136" spans="1:3" ht="12.75">
      <c r="A136" s="38"/>
      <c r="B136" s="47"/>
      <c r="C136" s="48"/>
    </row>
    <row r="137" spans="1:3" ht="12.75">
      <c r="A137" s="38"/>
      <c r="B137" s="47"/>
      <c r="C137" s="48"/>
    </row>
    <row r="138" spans="1:3" ht="12.75">
      <c r="A138" s="38"/>
      <c r="B138" s="47"/>
      <c r="C138" s="48"/>
    </row>
    <row r="139" spans="1:3" ht="12.75">
      <c r="A139" s="26"/>
      <c r="B139" s="40"/>
      <c r="C139" s="34"/>
    </row>
    <row r="140" spans="1:5" ht="12.75">
      <c r="A140" s="26"/>
      <c r="B140" s="40"/>
      <c r="C140" s="40"/>
      <c r="E140" s="50"/>
    </row>
    <row r="141" ht="12.75"/>
    <row r="142" spans="1:3" ht="12.75">
      <c r="A142" s="26"/>
      <c r="B142" s="40"/>
      <c r="C142" s="34"/>
    </row>
    <row r="143" spans="1:3" ht="12.75">
      <c r="A143" s="26"/>
      <c r="B143" s="34"/>
      <c r="C143" s="42"/>
    </row>
    <row r="144" spans="1:3" ht="12.75">
      <c r="A144" s="26"/>
      <c r="B144" s="39"/>
      <c r="C144" s="19"/>
    </row>
    <row r="145" spans="1:3" ht="12.75">
      <c r="A145" s="26"/>
      <c r="B145" s="34"/>
      <c r="C145" s="42"/>
    </row>
    <row r="146" spans="1:3" ht="12.75">
      <c r="A146" s="26"/>
      <c r="B146" s="39"/>
      <c r="C146" s="19"/>
    </row>
    <row r="147" spans="1:3" ht="12.75">
      <c r="A147" s="26"/>
      <c r="B147" s="39"/>
      <c r="C147" s="19"/>
    </row>
    <row r="148" spans="1:3" ht="12.75">
      <c r="A148" s="26"/>
      <c r="B148" s="34"/>
      <c r="C148" s="42"/>
    </row>
    <row r="149" spans="1:3" ht="12.75">
      <c r="A149" s="26"/>
      <c r="B149" s="39"/>
      <c r="C149" s="19"/>
    </row>
    <row r="150" spans="1:3" ht="12.75">
      <c r="A150" s="26"/>
      <c r="B150" s="39"/>
      <c r="C150" s="19"/>
    </row>
    <row r="151" spans="1:3" ht="12.75">
      <c r="A151" s="26"/>
      <c r="B151" s="39"/>
      <c r="C151" s="19"/>
    </row>
    <row r="152" spans="1:3" ht="12.75">
      <c r="A152" s="21"/>
      <c r="B152" s="34"/>
      <c r="C152" s="42"/>
    </row>
    <row r="153" spans="1:3" ht="12.75">
      <c r="A153" s="26"/>
      <c r="C153" s="19"/>
    </row>
    <row r="154" spans="1:3" ht="12.75">
      <c r="A154" s="26"/>
      <c r="C154" s="19"/>
    </row>
    <row r="155" spans="1:3" ht="12.75">
      <c r="A155" s="26"/>
      <c r="B155" s="39"/>
      <c r="C155" s="19"/>
    </row>
    <row r="156" spans="1:3" ht="12.75">
      <c r="A156" s="26"/>
      <c r="B156" s="39"/>
      <c r="C156" s="19"/>
    </row>
    <row r="157" spans="1:3" ht="12.75">
      <c r="A157" s="26"/>
      <c r="B157" s="39"/>
      <c r="C157" s="19"/>
    </row>
    <row r="158" spans="1:3" ht="12.75">
      <c r="A158" s="26"/>
      <c r="B158" s="39"/>
      <c r="C158" s="19"/>
    </row>
    <row r="159" spans="1:3" ht="12.75">
      <c r="A159" s="26"/>
      <c r="B159" s="39"/>
      <c r="C159" s="19"/>
    </row>
    <row r="160" spans="1:3" ht="12.75">
      <c r="A160" s="26"/>
      <c r="B160" s="39"/>
      <c r="C160" s="19"/>
    </row>
    <row r="161" spans="1:3" ht="12.75">
      <c r="A161" s="26"/>
      <c r="B161" s="39"/>
      <c r="C161" s="19"/>
    </row>
    <row r="162" spans="1:3" ht="12.75">
      <c r="A162" s="26"/>
      <c r="B162" s="39"/>
      <c r="C162" s="19"/>
    </row>
    <row r="163" spans="1:3" ht="12.75">
      <c r="A163" s="26"/>
      <c r="B163" s="39"/>
      <c r="C163" s="19"/>
    </row>
    <row r="164" spans="1:3" ht="12.75">
      <c r="A164" s="26"/>
      <c r="B164" s="39"/>
      <c r="C164" s="19"/>
    </row>
    <row r="165" spans="1:3" ht="12.75">
      <c r="A165" s="26"/>
      <c r="B165" s="39"/>
      <c r="C165" s="19"/>
    </row>
    <row r="166" spans="1:3" ht="12.75">
      <c r="A166" s="26"/>
      <c r="B166" s="39"/>
      <c r="C166" s="19"/>
    </row>
    <row r="167" spans="1:3" ht="12.75">
      <c r="A167" s="26"/>
      <c r="B167" s="39"/>
      <c r="C167" s="19"/>
    </row>
    <row r="168" spans="1:3" ht="12.75">
      <c r="A168" s="26"/>
      <c r="B168" s="39"/>
      <c r="C168" s="19"/>
    </row>
    <row r="169" spans="1:5" ht="12.75">
      <c r="A169" s="26"/>
      <c r="B169" s="39"/>
      <c r="C169" s="19"/>
      <c r="E169" s="50"/>
    </row>
    <row r="170" spans="1:3" ht="12.75">
      <c r="A170" s="26"/>
      <c r="B170" s="39"/>
      <c r="C170" s="19"/>
    </row>
    <row r="171" spans="1:3" ht="12.75">
      <c r="A171" s="26"/>
      <c r="B171" s="39"/>
      <c r="C171" s="19"/>
    </row>
    <row r="172" spans="1:3" ht="12.75">
      <c r="A172" s="26"/>
      <c r="B172" s="34"/>
      <c r="C172" s="34"/>
    </row>
    <row r="173" spans="1:5" ht="12.75">
      <c r="A173" s="26"/>
      <c r="B173" s="40"/>
      <c r="C173" s="40"/>
      <c r="E173" s="19"/>
    </row>
    <row r="175" ht="12.75">
      <c r="C175" s="19"/>
    </row>
    <row r="263" spans="3:5" ht="12.75">
      <c r="C263" s="19"/>
      <c r="D263" s="19"/>
      <c r="E263" s="19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2005-12-19T08:14:11Z</cp:lastPrinted>
  <dcterms:created xsi:type="dcterms:W3CDTF">2005-11-03T13:21:58Z</dcterms:created>
  <dcterms:modified xsi:type="dcterms:W3CDTF">2005-12-23T09:52:46Z</dcterms:modified>
  <cp:category/>
  <cp:version/>
  <cp:contentType/>
  <cp:contentStatus/>
</cp:coreProperties>
</file>