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<sst xmlns="http://schemas.openxmlformats.org/spreadsheetml/2006/main" count="73" uniqueCount="47">
  <si>
    <t>COUNCIL TAX COLLECTION PERFORMANCE SUMMARY</t>
  </si>
  <si>
    <t>1993/94 to 2003/04 as at 23/10/2003</t>
  </si>
  <si>
    <t>93/94 - 95/96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</si>
  <si>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</si>
  <si>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</si>
  <si>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</si>
  <si>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</si>
  <si>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</si>
  <si>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</si>
  <si>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</si>
  <si>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</si>
  <si>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Cum</t>
  </si>
  <si>
    <t>£000</t>
  </si>
  <si>
    <t>Budgeted Gross Debit</t>
  </si>
  <si>
    <t>Changes to Gross Debit</t>
  </si>
  <si>
    <t>In 93/94</t>
  </si>
  <si>
    <t>In 94/95</t>
  </si>
  <si>
    <t>In 93/94 - 95/96</t>
  </si>
  <si>
    <t>In 96/97</t>
  </si>
  <si>
    <t>In 97/98</t>
  </si>
  <si>
    <t>In 98/99</t>
  </si>
  <si>
    <t>In 99/00</t>
  </si>
  <si>
    <t>In 00/01</t>
  </si>
  <si>
    <t xml:space="preserve">In 01/02  </t>
  </si>
  <si>
    <t xml:space="preserve">In 02/03  </t>
  </si>
  <si>
    <t xml:space="preserve">In 03/04 @ 23/10/2003  </t>
  </si>
  <si>
    <t>Current Gross Debit</t>
  </si>
  <si>
    <t>Cumulative Reduction (-) or Increase (+)</t>
  </si>
  <si>
    <t>Council Tax Collected</t>
  </si>
  <si>
    <t>In 95/96</t>
  </si>
  <si>
    <t>In 01/02</t>
  </si>
  <si>
    <t>In 02/03</t>
  </si>
  <si>
    <t>Total Collected</t>
  </si>
  <si>
    <t>Surplus/Deficit CTB Subsidy Scheme</t>
  </si>
  <si>
    <t>Original Budget Requirement</t>
  </si>
  <si>
    <t>Surplus (+) of Deficit (-) Declarations</t>
  </si>
  <si>
    <t>Revised Budget Requirement</t>
  </si>
  <si>
    <t>Write offs</t>
  </si>
  <si>
    <t>Current Arrears</t>
  </si>
  <si>
    <t>Balance Still Required</t>
  </si>
  <si>
    <t>Transfer between years</t>
  </si>
  <si>
    <t>Adjusted Balance Required</t>
  </si>
  <si>
    <t>%</t>
  </si>
  <si>
    <r>
      <t>Budgeted</t>
    </r>
    <r>
      <rPr>
        <sz val="10"/>
        <rFont val="Arial"/>
        <family val="2"/>
      </rPr>
      <t xml:space="preserve"> Collection Rate  </t>
    </r>
  </si>
  <si>
    <r>
      <t>Current</t>
    </r>
    <r>
      <rPr>
        <sz val="10"/>
        <rFont val="Arial"/>
        <family val="2"/>
      </rPr>
      <t xml:space="preserve"> Collection Rate</t>
    </r>
  </si>
  <si>
    <r>
      <t>Required</t>
    </r>
    <r>
      <rPr>
        <sz val="10"/>
        <rFont val="Arial"/>
        <family val="2"/>
      </rPr>
      <t xml:space="preserve"> Collection Rate</t>
    </r>
  </si>
  <si>
    <r>
      <t>Revised Required</t>
    </r>
    <r>
      <rPr>
        <sz val="10"/>
        <rFont val="Arial"/>
        <family val="2"/>
      </rPr>
      <t xml:space="preserve"> (after transfers &amp; CTB surplus) Collection Rate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</si>
</sst>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quotePrefix="1">
      <alignment horizontal="center" vertical="top" wrapText="1"/>
    </xf>
    <xf numFmtId="0" fontId="2" fillId="0" borderId="0" xfId="0" applyFont="1" applyAlignment="1" applyProtection="1" quotePrefix="1">
      <alignment horizontal="center" vertical="top"/>
      <protection locked="0"/>
    </xf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2" fillId="0" borderId="0" xfId="0" applyFont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left"/>
      <protection locked="0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3" fillId="0" borderId="5" xfId="0" applyNumberFormat="1" applyFont="1" applyFill="1" applyBorder="1" applyAlignment="1">
      <alignment horizontal="left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3" fillId="0" borderId="8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2" borderId="0" xfId="0" applyNumberFormat="1" applyFont="1" applyFill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workbookViewId="0" topLeftCell="A1">
      <selection activeCell="A2" sqref="A2:V2"/>
    </sheetView>
  </sheetViews>
  <sheetFormatPr defaultColWidth="9.140625" defaultRowHeight="12.75"/>
  <cols>
    <col min="1" max="1" width="4.7109375" style="1" customWidth="1"/>
    <col min="2" max="2" width="29.28125" style="1" customWidth="1"/>
    <col min="3" max="3" width="0.5625" style="1" hidden="1" customWidth="1"/>
    <col min="4" max="4" width="8.00390625" style="1" customWidth="1"/>
    <col min="5" max="5" width="1.28515625" style="1" customWidth="1"/>
    <col min="6" max="6" width="6.7109375" style="1" customWidth="1"/>
    <col min="7" max="7" width="1.28515625" style="1" customWidth="1"/>
    <col min="8" max="8" width="6.8515625" style="1" customWidth="1"/>
    <col min="9" max="9" width="1.28515625" style="1" customWidth="1"/>
    <col min="10" max="10" width="7.421875" style="1" customWidth="1"/>
    <col min="11" max="11" width="1.28515625" style="1" customWidth="1"/>
    <col min="12" max="12" width="7.28125" style="1" customWidth="1"/>
    <col min="13" max="13" width="1.28515625" style="1" customWidth="1"/>
    <col min="14" max="14" width="7.421875" style="1" customWidth="1"/>
    <col min="15" max="15" width="1.28515625" style="1" customWidth="1"/>
    <col min="16" max="16" width="7.00390625" style="1" customWidth="1"/>
    <col min="17" max="17" width="1.28515625" style="1" customWidth="1"/>
    <col min="18" max="18" width="6.8515625" style="2" customWidth="1"/>
    <col min="19" max="19" width="1.28515625" style="1" customWidth="1"/>
    <col min="20" max="20" width="8.00390625" style="2" customWidth="1"/>
    <col min="21" max="21" width="1.28515625" style="1" customWidth="1"/>
    <col min="22" max="22" width="8.7109375" style="1" customWidth="1"/>
    <col min="23" max="16384" width="9.140625" style="1" customWidth="1"/>
  </cols>
  <sheetData>
    <row r="1" spans="1:22" ht="1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2" ht="1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</row>
    <row r="4" spans="2:22" ht="25.5">
      <c r="B4" s="3"/>
      <c r="C4" s="4"/>
      <c r="D4" s="5" t="s">
        <v>2</v>
      </c>
      <c r="F4" s="6" t="s">
        <v>3</v>
      </c>
      <c r="G4" s="7"/>
      <c r="H4" s="6" t="s">
        <v>4</v>
      </c>
      <c r="I4" s="7"/>
      <c r="J4" s="6" t="s">
        <v>5</v>
      </c>
      <c r="K4" s="7"/>
      <c r="L4" s="6" t="s">
        <v>6</v>
      </c>
      <c r="M4" s="7"/>
      <c r="N4" s="6" t="s">
        <v>7</v>
      </c>
      <c r="O4" s="7"/>
      <c r="P4" s="6" t="s">
        <v>8</v>
      </c>
      <c r="R4" s="6" t="s">
        <v>9</v>
      </c>
      <c r="T4" s="6" t="s">
        <v>10</v>
      </c>
      <c r="U4" s="7"/>
      <c r="V4" s="8" t="s">
        <v>11</v>
      </c>
    </row>
    <row r="5" spans="2:22" ht="12.75">
      <c r="B5" s="3"/>
      <c r="C5" s="9"/>
      <c r="D5" s="10" t="s">
        <v>12</v>
      </c>
      <c r="F5" s="10" t="s">
        <v>12</v>
      </c>
      <c r="H5" s="10" t="s">
        <v>12</v>
      </c>
      <c r="J5" s="10" t="s">
        <v>12</v>
      </c>
      <c r="L5" s="10" t="s">
        <v>12</v>
      </c>
      <c r="N5" s="10" t="s">
        <v>12</v>
      </c>
      <c r="P5" s="10" t="s">
        <v>12</v>
      </c>
      <c r="R5" s="10" t="s">
        <v>12</v>
      </c>
      <c r="T5" s="10" t="s">
        <v>12</v>
      </c>
      <c r="V5" s="10" t="s">
        <v>12</v>
      </c>
    </row>
    <row r="6" spans="2:22" ht="12.75">
      <c r="B6" s="3"/>
      <c r="C6" s="9"/>
      <c r="D6" s="11"/>
      <c r="F6" s="9"/>
      <c r="H6" s="9"/>
      <c r="J6" s="9"/>
      <c r="L6" s="9"/>
      <c r="N6" s="12"/>
      <c r="P6" s="12"/>
      <c r="R6" s="12"/>
      <c r="T6" s="12"/>
      <c r="V6" s="13"/>
    </row>
    <row r="7" spans="1:22" s="18" customFormat="1" ht="12.75">
      <c r="A7" s="14" t="s">
        <v>13</v>
      </c>
      <c r="B7" s="15"/>
      <c r="C7" s="15"/>
      <c r="D7" s="15">
        <f>93638+51008</f>
        <v>144646</v>
      </c>
      <c r="E7" s="15"/>
      <c r="F7" s="15">
        <v>53269</v>
      </c>
      <c r="G7" s="15"/>
      <c r="H7" s="15">
        <v>57831</v>
      </c>
      <c r="I7" s="15"/>
      <c r="J7" s="15">
        <v>60740</v>
      </c>
      <c r="K7" s="15"/>
      <c r="L7" s="15">
        <v>64626</v>
      </c>
      <c r="M7" s="15"/>
      <c r="N7" s="15">
        <v>67546</v>
      </c>
      <c r="O7" s="15"/>
      <c r="P7" s="15">
        <v>69909</v>
      </c>
      <c r="Q7" s="15"/>
      <c r="R7" s="16">
        <v>72112</v>
      </c>
      <c r="S7" s="15"/>
      <c r="T7" s="16">
        <v>78255</v>
      </c>
      <c r="U7" s="15"/>
      <c r="V7" s="17">
        <f>SUM(D7:T7)</f>
        <v>668934</v>
      </c>
    </row>
    <row r="9" ht="12.75">
      <c r="A9" s="19" t="s">
        <v>14</v>
      </c>
    </row>
    <row r="10" spans="2:22" ht="12.75">
      <c r="B10" s="20" t="s">
        <v>15</v>
      </c>
      <c r="C10" s="18"/>
      <c r="D10" s="18">
        <v>-180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1"/>
      <c r="S10" s="18"/>
      <c r="T10" s="21"/>
      <c r="U10" s="18"/>
      <c r="V10" s="18">
        <f aca="true" t="shared" si="0" ref="V10:V20">SUM(D10:T10)</f>
        <v>-180</v>
      </c>
    </row>
    <row r="11" spans="2:22" ht="12.75">
      <c r="B11" s="20" t="s">
        <v>16</v>
      </c>
      <c r="C11" s="18"/>
      <c r="D11" s="18">
        <v>75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1"/>
      <c r="S11" s="18"/>
      <c r="T11" s="21"/>
      <c r="U11" s="18"/>
      <c r="V11" s="18">
        <f t="shared" si="0"/>
        <v>75</v>
      </c>
    </row>
    <row r="12" spans="2:22" ht="12.75">
      <c r="B12" s="20" t="s">
        <v>17</v>
      </c>
      <c r="C12" s="18"/>
      <c r="D12" s="18">
        <f>15+255</f>
        <v>270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1"/>
      <c r="S12" s="18"/>
      <c r="T12" s="21"/>
      <c r="U12" s="18"/>
      <c r="V12" s="18">
        <f t="shared" si="0"/>
        <v>270</v>
      </c>
    </row>
    <row r="13" spans="2:22" ht="12.75">
      <c r="B13" s="20" t="s">
        <v>18</v>
      </c>
      <c r="C13" s="18"/>
      <c r="D13" s="18">
        <f>-127-110</f>
        <v>-237</v>
      </c>
      <c r="E13" s="18"/>
      <c r="F13" s="18">
        <v>170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U13" s="18"/>
      <c r="V13" s="18">
        <f t="shared" si="0"/>
        <v>-67</v>
      </c>
    </row>
    <row r="14" spans="2:22" ht="12.75">
      <c r="B14" s="20" t="s">
        <v>19</v>
      </c>
      <c r="C14" s="18"/>
      <c r="D14" s="18">
        <f>-93-112</f>
        <v>-205</v>
      </c>
      <c r="E14" s="18"/>
      <c r="F14" s="18">
        <v>-387</v>
      </c>
      <c r="G14" s="18"/>
      <c r="H14" s="18">
        <v>-391</v>
      </c>
      <c r="I14" s="18"/>
      <c r="J14" s="18"/>
      <c r="K14" s="18"/>
      <c r="L14" s="18"/>
      <c r="M14" s="18"/>
      <c r="N14" s="18"/>
      <c r="O14" s="18"/>
      <c r="P14" s="18"/>
      <c r="U14" s="18"/>
      <c r="V14" s="18">
        <f t="shared" si="0"/>
        <v>-983</v>
      </c>
    </row>
    <row r="15" spans="2:22" ht="12.75">
      <c r="B15" s="20" t="s">
        <v>20</v>
      </c>
      <c r="C15" s="18"/>
      <c r="D15" s="18">
        <f>45-87</f>
        <v>-42</v>
      </c>
      <c r="E15" s="18"/>
      <c r="F15" s="18">
        <v>-136</v>
      </c>
      <c r="G15" s="18"/>
      <c r="H15" s="18">
        <v>-527</v>
      </c>
      <c r="I15" s="18"/>
      <c r="J15" s="18">
        <v>-505</v>
      </c>
      <c r="K15" s="18"/>
      <c r="L15" s="18"/>
      <c r="M15" s="18"/>
      <c r="N15" s="18"/>
      <c r="O15" s="18"/>
      <c r="P15" s="18"/>
      <c r="U15" s="18"/>
      <c r="V15" s="18">
        <f t="shared" si="0"/>
        <v>-1210</v>
      </c>
    </row>
    <row r="16" spans="2:22" ht="12.75">
      <c r="B16" s="22" t="s">
        <v>21</v>
      </c>
      <c r="C16" s="18"/>
      <c r="D16" s="18">
        <f>-67-80</f>
        <v>-147</v>
      </c>
      <c r="E16" s="18"/>
      <c r="F16" s="18">
        <v>-79</v>
      </c>
      <c r="G16" s="18"/>
      <c r="H16" s="18">
        <v>-131</v>
      </c>
      <c r="I16" s="18"/>
      <c r="J16" s="18">
        <v>-425</v>
      </c>
      <c r="K16" s="18"/>
      <c r="L16" s="18">
        <v>-722</v>
      </c>
      <c r="M16" s="18"/>
      <c r="N16" s="18"/>
      <c r="O16" s="18"/>
      <c r="P16" s="18"/>
      <c r="U16" s="18"/>
      <c r="V16" s="18">
        <f t="shared" si="0"/>
        <v>-1504</v>
      </c>
    </row>
    <row r="17" spans="2:22" ht="12.75">
      <c r="B17" s="22" t="s">
        <v>22</v>
      </c>
      <c r="C17" s="18"/>
      <c r="D17" s="18">
        <f>-28-54</f>
        <v>-82</v>
      </c>
      <c r="E17" s="18"/>
      <c r="F17" s="18">
        <v>-76</v>
      </c>
      <c r="G17" s="18"/>
      <c r="H17" s="18">
        <v>-107</v>
      </c>
      <c r="I17" s="18"/>
      <c r="J17" s="18">
        <v>-155</v>
      </c>
      <c r="K17" s="18"/>
      <c r="L17" s="18">
        <v>-377</v>
      </c>
      <c r="M17" s="18"/>
      <c r="N17" s="18">
        <v>-245</v>
      </c>
      <c r="O17" s="18"/>
      <c r="P17" s="18"/>
      <c r="U17" s="18"/>
      <c r="V17" s="18">
        <f t="shared" si="0"/>
        <v>-1042</v>
      </c>
    </row>
    <row r="18" spans="2:22" ht="12.75">
      <c r="B18" s="22" t="s">
        <v>23</v>
      </c>
      <c r="C18" s="18"/>
      <c r="D18" s="18">
        <f>-93278+93382+36</f>
        <v>140</v>
      </c>
      <c r="E18" s="18"/>
      <c r="F18" s="18">
        <v>24</v>
      </c>
      <c r="G18" s="18"/>
      <c r="H18" s="18">
        <v>-7</v>
      </c>
      <c r="I18" s="18"/>
      <c r="J18" s="18">
        <v>-45</v>
      </c>
      <c r="K18" s="18"/>
      <c r="L18" s="18">
        <v>-95</v>
      </c>
      <c r="M18" s="18"/>
      <c r="N18" s="18">
        <v>-533</v>
      </c>
      <c r="O18" s="18"/>
      <c r="P18" s="18">
        <v>199</v>
      </c>
      <c r="U18" s="18"/>
      <c r="V18" s="18">
        <f t="shared" si="0"/>
        <v>-317</v>
      </c>
    </row>
    <row r="19" spans="2:22" ht="12.75">
      <c r="B19" s="22" t="s">
        <v>24</v>
      </c>
      <c r="C19" s="18"/>
      <c r="D19" s="18">
        <f>93404+50845-144238</f>
        <v>11</v>
      </c>
      <c r="E19" s="18"/>
      <c r="F19" s="18">
        <f>52767-52785</f>
        <v>-18</v>
      </c>
      <c r="G19" s="18"/>
      <c r="H19" s="18">
        <f>56643-56668</f>
        <v>-25</v>
      </c>
      <c r="I19" s="18"/>
      <c r="J19" s="18">
        <f>59584-59610</f>
        <v>-26</v>
      </c>
      <c r="K19" s="18"/>
      <c r="L19" s="18">
        <f>63380-63432</f>
        <v>-52</v>
      </c>
      <c r="M19" s="18"/>
      <c r="N19" s="18">
        <f>66681-66768</f>
        <v>-87</v>
      </c>
      <c r="O19" s="18"/>
      <c r="P19" s="18">
        <f>69928-70108</f>
        <v>-180</v>
      </c>
      <c r="R19" s="2">
        <f>73070-72112</f>
        <v>958</v>
      </c>
      <c r="U19" s="18"/>
      <c r="V19" s="18">
        <f>SUM(D19:T19)</f>
        <v>581</v>
      </c>
    </row>
    <row r="20" spans="2:22" ht="12.75">
      <c r="B20" s="23" t="s">
        <v>25</v>
      </c>
      <c r="C20" s="18"/>
      <c r="D20" s="18">
        <f>144070-144249</f>
        <v>-179</v>
      </c>
      <c r="E20" s="18"/>
      <c r="F20" s="18">
        <v>-7</v>
      </c>
      <c r="G20" s="18"/>
      <c r="H20" s="18">
        <v>-12</v>
      </c>
      <c r="I20" s="18"/>
      <c r="J20" s="18">
        <v>-10</v>
      </c>
      <c r="K20" s="18"/>
      <c r="L20" s="18">
        <v>-9</v>
      </c>
      <c r="M20" s="18"/>
      <c r="N20" s="18">
        <v>-11</v>
      </c>
      <c r="O20" s="18"/>
      <c r="P20" s="18">
        <v>-18</v>
      </c>
      <c r="R20" s="2">
        <v>-61</v>
      </c>
      <c r="T20" s="24">
        <f>79621-78255</f>
        <v>1366</v>
      </c>
      <c r="U20" s="18"/>
      <c r="V20" s="18">
        <f t="shared" si="0"/>
        <v>1059</v>
      </c>
    </row>
    <row r="21" spans="1:22" ht="12.75">
      <c r="A21" s="25" t="s">
        <v>26</v>
      </c>
      <c r="B21" s="26"/>
      <c r="C21" s="27"/>
      <c r="D21" s="27">
        <f>SUM(D7:D20)</f>
        <v>144070</v>
      </c>
      <c r="E21" s="26"/>
      <c r="F21" s="27">
        <f>SUM(F7:F20)</f>
        <v>52760</v>
      </c>
      <c r="G21" s="26"/>
      <c r="H21" s="27">
        <f>SUM(H7:H20)</f>
        <v>56631</v>
      </c>
      <c r="I21" s="26"/>
      <c r="J21" s="27">
        <f>SUM(J7:J20)</f>
        <v>59574</v>
      </c>
      <c r="K21" s="26"/>
      <c r="L21" s="27">
        <f>SUM(L7:L20)</f>
        <v>63371</v>
      </c>
      <c r="M21" s="26"/>
      <c r="N21" s="27">
        <f>SUM(N7:N20)</f>
        <v>66670</v>
      </c>
      <c r="O21" s="26"/>
      <c r="P21" s="27">
        <f>SUM(P7:P20)</f>
        <v>69910</v>
      </c>
      <c r="Q21" s="26"/>
      <c r="R21" s="28">
        <f>SUM(R7:R20)</f>
        <v>73009</v>
      </c>
      <c r="S21" s="26"/>
      <c r="T21" s="28">
        <f>SUM(T7:T20)</f>
        <v>79621</v>
      </c>
      <c r="U21" s="26"/>
      <c r="V21" s="29">
        <f>SUM(V7:V20)</f>
        <v>665616</v>
      </c>
    </row>
    <row r="22" spans="1:22" ht="12.75">
      <c r="A22" s="30"/>
      <c r="B22" s="31"/>
      <c r="C22" s="32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3"/>
      <c r="S22" s="31"/>
      <c r="T22" s="33"/>
      <c r="U22" s="31"/>
      <c r="V22" s="34"/>
    </row>
    <row r="23" spans="1:22" ht="12.75">
      <c r="A23" s="35" t="s">
        <v>27</v>
      </c>
      <c r="B23" s="36"/>
      <c r="C23" s="37"/>
      <c r="D23" s="37">
        <f>-D7+D21</f>
        <v>-576</v>
      </c>
      <c r="E23" s="36"/>
      <c r="F23" s="37">
        <f>-F7+F21</f>
        <v>-509</v>
      </c>
      <c r="G23" s="36"/>
      <c r="H23" s="37">
        <f>-H7+H21</f>
        <v>-1200</v>
      </c>
      <c r="I23" s="36"/>
      <c r="J23" s="37">
        <f>-J7+J21</f>
        <v>-1166</v>
      </c>
      <c r="K23" s="36"/>
      <c r="L23" s="37">
        <f>-L7+L21</f>
        <v>-1255</v>
      </c>
      <c r="M23" s="36"/>
      <c r="N23" s="37">
        <f>-N7+N21</f>
        <v>-876</v>
      </c>
      <c r="O23" s="36"/>
      <c r="P23" s="37">
        <f>-P7+P21</f>
        <v>1</v>
      </c>
      <c r="Q23" s="36"/>
      <c r="R23" s="38">
        <f>-R7+R21</f>
        <v>897</v>
      </c>
      <c r="S23" s="36"/>
      <c r="T23" s="38">
        <f>-T7+T21</f>
        <v>1366</v>
      </c>
      <c r="U23" s="36"/>
      <c r="V23" s="39">
        <f>SUM(D23:T23)</f>
        <v>-3318</v>
      </c>
    </row>
    <row r="25" spans="1:22" ht="12.75">
      <c r="A25" s="19" t="s">
        <v>28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/>
      <c r="S25" s="18"/>
      <c r="T25" s="21"/>
      <c r="U25" s="18"/>
      <c r="V25" s="18"/>
    </row>
    <row r="26" spans="2:22" ht="12.75">
      <c r="B26" s="20" t="s">
        <v>15</v>
      </c>
      <c r="D26" s="18">
        <v>41462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/>
      <c r="S26" s="18"/>
      <c r="T26" s="21"/>
      <c r="U26" s="18"/>
      <c r="V26" s="18">
        <f aca="true" t="shared" si="1" ref="V26:V36">SUM(D26:T26)</f>
        <v>41462</v>
      </c>
    </row>
    <row r="27" spans="2:22" ht="12.75">
      <c r="B27" s="20" t="s">
        <v>16</v>
      </c>
      <c r="D27" s="18">
        <v>46596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/>
      <c r="S27" s="18"/>
      <c r="T27" s="21"/>
      <c r="U27" s="18"/>
      <c r="V27" s="18">
        <f t="shared" si="1"/>
        <v>46596</v>
      </c>
    </row>
    <row r="28" spans="2:22" ht="12.75">
      <c r="B28" s="20" t="s">
        <v>29</v>
      </c>
      <c r="D28" s="18">
        <f>1944+47601</f>
        <v>49545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/>
      <c r="S28" s="18"/>
      <c r="T28" s="21"/>
      <c r="U28" s="18"/>
      <c r="V28" s="18">
        <f t="shared" si="1"/>
        <v>49545</v>
      </c>
    </row>
    <row r="29" spans="2:22" ht="12.75">
      <c r="B29" s="20" t="s">
        <v>18</v>
      </c>
      <c r="D29" s="18">
        <f>523+1233</f>
        <v>1756</v>
      </c>
      <c r="E29" s="18"/>
      <c r="F29" s="18">
        <v>49156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U29" s="18"/>
      <c r="V29" s="18">
        <f t="shared" si="1"/>
        <v>50912</v>
      </c>
    </row>
    <row r="30" spans="2:22" ht="12.75">
      <c r="B30" s="20" t="s">
        <v>19</v>
      </c>
      <c r="D30" s="18">
        <f>302+344</f>
        <v>646</v>
      </c>
      <c r="E30" s="18"/>
      <c r="F30" s="18">
        <v>1336</v>
      </c>
      <c r="G30" s="18"/>
      <c r="H30" s="18">
        <v>52818</v>
      </c>
      <c r="I30" s="18"/>
      <c r="J30" s="18"/>
      <c r="K30" s="18"/>
      <c r="L30" s="18"/>
      <c r="M30" s="18"/>
      <c r="N30" s="18"/>
      <c r="O30" s="18"/>
      <c r="P30" s="18"/>
      <c r="U30" s="18"/>
      <c r="V30" s="18">
        <f t="shared" si="1"/>
        <v>54800</v>
      </c>
    </row>
    <row r="31" spans="2:22" ht="12.75">
      <c r="B31" s="20" t="s">
        <v>20</v>
      </c>
      <c r="D31" s="18">
        <f>220+159</f>
        <v>379</v>
      </c>
      <c r="E31" s="18"/>
      <c r="F31" s="18">
        <v>323</v>
      </c>
      <c r="G31" s="18"/>
      <c r="H31" s="18">
        <v>1238</v>
      </c>
      <c r="I31" s="18"/>
      <c r="J31" s="18">
        <v>55605</v>
      </c>
      <c r="K31" s="18"/>
      <c r="L31" s="18"/>
      <c r="M31" s="18"/>
      <c r="N31" s="18"/>
      <c r="O31" s="18"/>
      <c r="P31" s="18"/>
      <c r="U31" s="18"/>
      <c r="V31" s="18">
        <f t="shared" si="1"/>
        <v>57545</v>
      </c>
    </row>
    <row r="32" spans="2:22" ht="12.75">
      <c r="B32" s="22" t="s">
        <v>21</v>
      </c>
      <c r="D32" s="18">
        <f>192+123</f>
        <v>315</v>
      </c>
      <c r="E32" s="18"/>
      <c r="F32" s="18">
        <v>233</v>
      </c>
      <c r="G32" s="18"/>
      <c r="H32" s="18">
        <v>434</v>
      </c>
      <c r="I32" s="18"/>
      <c r="J32" s="18">
        <v>1454</v>
      </c>
      <c r="K32" s="18"/>
      <c r="L32" s="18">
        <v>59751</v>
      </c>
      <c r="M32" s="18"/>
      <c r="N32" s="18"/>
      <c r="O32" s="18"/>
      <c r="P32" s="18"/>
      <c r="U32" s="18"/>
      <c r="V32" s="18">
        <f t="shared" si="1"/>
        <v>62187</v>
      </c>
    </row>
    <row r="33" spans="2:22" ht="12.75">
      <c r="B33" s="22" t="s">
        <v>22</v>
      </c>
      <c r="D33" s="18">
        <f>112+82</f>
        <v>194</v>
      </c>
      <c r="E33" s="18"/>
      <c r="F33" s="18">
        <v>119</v>
      </c>
      <c r="G33" s="18"/>
      <c r="H33" s="18">
        <v>173</v>
      </c>
      <c r="I33" s="18"/>
      <c r="J33" s="18">
        <v>286</v>
      </c>
      <c r="K33" s="18"/>
      <c r="L33" s="18">
        <v>1068</v>
      </c>
      <c r="M33" s="18"/>
      <c r="N33" s="18">
        <v>61854</v>
      </c>
      <c r="O33" s="18"/>
      <c r="P33" s="18"/>
      <c r="U33" s="18"/>
      <c r="V33" s="18">
        <f t="shared" si="1"/>
        <v>63694</v>
      </c>
    </row>
    <row r="34" spans="2:22" ht="12.75">
      <c r="B34" s="22" t="s">
        <v>30</v>
      </c>
      <c r="D34" s="18">
        <f>91390-91351+37</f>
        <v>76</v>
      </c>
      <c r="E34" s="18"/>
      <c r="F34" s="18">
        <v>77</v>
      </c>
      <c r="G34" s="18"/>
      <c r="H34" s="18">
        <f>-54663+54778</f>
        <v>115</v>
      </c>
      <c r="I34" s="18"/>
      <c r="J34" s="18">
        <f>-57345+57515</f>
        <v>170</v>
      </c>
      <c r="K34" s="18"/>
      <c r="L34" s="18">
        <f>-60819+61121</f>
        <v>302</v>
      </c>
      <c r="M34" s="18"/>
      <c r="N34" s="18">
        <f>-61854+63481</f>
        <v>1627</v>
      </c>
      <c r="O34" s="18"/>
      <c r="P34" s="18">
        <v>64704</v>
      </c>
      <c r="U34" s="18"/>
      <c r="V34" s="18">
        <f t="shared" si="1"/>
        <v>67071</v>
      </c>
    </row>
    <row r="35" spans="2:22" ht="12.75">
      <c r="B35" s="22" t="s">
        <v>31</v>
      </c>
      <c r="D35" s="18">
        <f>91428+49611-140969</f>
        <v>70</v>
      </c>
      <c r="E35" s="18"/>
      <c r="F35" s="18">
        <f>51297-51244</f>
        <v>53</v>
      </c>
      <c r="G35" s="18"/>
      <c r="H35" s="18">
        <f>54850-54778</f>
        <v>72</v>
      </c>
      <c r="I35" s="18"/>
      <c r="J35" s="18">
        <f>57624-57515</f>
        <v>109</v>
      </c>
      <c r="K35" s="18"/>
      <c r="L35" s="18">
        <f>61277-61121</f>
        <v>156</v>
      </c>
      <c r="M35" s="18"/>
      <c r="N35" s="18">
        <f>63919-63481</f>
        <v>438</v>
      </c>
      <c r="O35" s="18"/>
      <c r="P35" s="18">
        <f>66602-64704</f>
        <v>1898</v>
      </c>
      <c r="R35" s="2">
        <v>67793</v>
      </c>
      <c r="U35" s="18"/>
      <c r="V35" s="18">
        <f>SUM(D35:T35)</f>
        <v>70589</v>
      </c>
    </row>
    <row r="36" spans="2:22" ht="12.75">
      <c r="B36" s="23" t="s">
        <v>25</v>
      </c>
      <c r="D36" s="18">
        <v>-197</v>
      </c>
      <c r="E36" s="18"/>
      <c r="F36" s="18">
        <v>7</v>
      </c>
      <c r="G36" s="18"/>
      <c r="H36" s="18">
        <v>31</v>
      </c>
      <c r="I36" s="18"/>
      <c r="J36" s="18">
        <v>65</v>
      </c>
      <c r="K36" s="18"/>
      <c r="L36" s="18">
        <v>91</v>
      </c>
      <c r="M36" s="18"/>
      <c r="N36" s="18">
        <v>181</v>
      </c>
      <c r="O36" s="18"/>
      <c r="P36" s="18">
        <v>278</v>
      </c>
      <c r="R36" s="2">
        <v>1202</v>
      </c>
      <c r="T36" s="21">
        <v>55407</v>
      </c>
      <c r="U36" s="18"/>
      <c r="V36" s="18">
        <f t="shared" si="1"/>
        <v>57065</v>
      </c>
    </row>
    <row r="37" spans="1:22" ht="12.75">
      <c r="A37" s="40" t="s">
        <v>32</v>
      </c>
      <c r="B37" s="41"/>
      <c r="C37" s="41"/>
      <c r="D37" s="15">
        <f>SUM(D26:D36)</f>
        <v>140842</v>
      </c>
      <c r="E37" s="15"/>
      <c r="F37" s="15">
        <f>SUM(F26:F36)</f>
        <v>51304</v>
      </c>
      <c r="G37" s="15"/>
      <c r="H37" s="15">
        <f>SUM(H26:H36)</f>
        <v>54881</v>
      </c>
      <c r="I37" s="15"/>
      <c r="J37" s="15">
        <f>SUM(J26:J36)</f>
        <v>57689</v>
      </c>
      <c r="K37" s="15"/>
      <c r="L37" s="15">
        <f>SUM(L26:L36)</f>
        <v>61368</v>
      </c>
      <c r="M37" s="15"/>
      <c r="N37" s="15">
        <f>SUM(N26:N36)</f>
        <v>64100</v>
      </c>
      <c r="O37" s="15"/>
      <c r="P37" s="15">
        <f>SUM(P26:P36)</f>
        <v>66880</v>
      </c>
      <c r="Q37" s="15"/>
      <c r="R37" s="16">
        <f>SUM(R26:R36)</f>
        <v>68995</v>
      </c>
      <c r="S37" s="15"/>
      <c r="T37" s="16">
        <f>SUM(T26:T36)</f>
        <v>55407</v>
      </c>
      <c r="U37" s="15"/>
      <c r="V37" s="17">
        <f>SUM(V26:V36)</f>
        <v>621466</v>
      </c>
    </row>
    <row r="38" spans="1:22" ht="12.75">
      <c r="A38" s="42"/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32"/>
      <c r="T38" s="33"/>
      <c r="U38" s="32"/>
      <c r="V38" s="33"/>
    </row>
    <row r="39" spans="1:22" ht="12.75">
      <c r="A39" s="40" t="s">
        <v>33</v>
      </c>
      <c r="B39" s="41"/>
      <c r="C39" s="41"/>
      <c r="D39" s="15"/>
      <c r="E39" s="15"/>
      <c r="F39" s="15"/>
      <c r="G39" s="15"/>
      <c r="H39" s="15"/>
      <c r="I39" s="15"/>
      <c r="J39" s="15"/>
      <c r="K39" s="15"/>
      <c r="L39" s="15">
        <v>29</v>
      </c>
      <c r="M39" s="15"/>
      <c r="N39" s="15">
        <v>-1</v>
      </c>
      <c r="O39" s="15"/>
      <c r="P39" s="15">
        <v>53</v>
      </c>
      <c r="Q39" s="41"/>
      <c r="R39" s="43"/>
      <c r="S39" s="41"/>
      <c r="T39" s="43"/>
      <c r="U39" s="15"/>
      <c r="V39" s="44">
        <f>SUM(D39:P39)</f>
        <v>81</v>
      </c>
    </row>
    <row r="40" spans="4:22" ht="12.7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1"/>
      <c r="S40" s="18"/>
      <c r="T40" s="21"/>
      <c r="U40" s="18"/>
      <c r="V40" s="18"/>
    </row>
    <row r="41" spans="1:22" ht="12.75">
      <c r="A41" s="9" t="s">
        <v>34</v>
      </c>
      <c r="D41" s="21">
        <f>90828+49988</f>
        <v>140816</v>
      </c>
      <c r="E41" s="21"/>
      <c r="F41" s="21">
        <v>52204</v>
      </c>
      <c r="G41" s="21"/>
      <c r="H41" s="21">
        <v>56674</v>
      </c>
      <c r="I41" s="21"/>
      <c r="J41" s="21">
        <v>59525</v>
      </c>
      <c r="K41" s="21"/>
      <c r="L41" s="21">
        <v>63332</v>
      </c>
      <c r="M41" s="21"/>
      <c r="N41" s="21">
        <v>66196</v>
      </c>
      <c r="O41" s="21"/>
      <c r="P41" s="21">
        <v>68511</v>
      </c>
      <c r="R41" s="2">
        <v>70670</v>
      </c>
      <c r="T41" s="2">
        <v>76690</v>
      </c>
      <c r="U41" s="21"/>
      <c r="V41" s="18">
        <f>SUM(D41:T41)</f>
        <v>654618</v>
      </c>
    </row>
    <row r="42" spans="1:22" ht="12.75">
      <c r="A42" s="1" t="s">
        <v>35</v>
      </c>
      <c r="D42" s="21">
        <f>350-550</f>
        <v>-200</v>
      </c>
      <c r="E42" s="21"/>
      <c r="F42" s="21">
        <v>-500</v>
      </c>
      <c r="G42" s="21"/>
      <c r="H42" s="21">
        <v>-650</v>
      </c>
      <c r="I42" s="21"/>
      <c r="J42" s="21">
        <v>-650</v>
      </c>
      <c r="K42" s="21"/>
      <c r="L42" s="21">
        <v>-600</v>
      </c>
      <c r="M42" s="21"/>
      <c r="N42" s="21">
        <v>-344</v>
      </c>
      <c r="O42" s="21"/>
      <c r="P42" s="21"/>
      <c r="U42" s="21"/>
      <c r="V42" s="18">
        <f>SUM(D42:T42)</f>
        <v>-2944</v>
      </c>
    </row>
    <row r="43" spans="1:22" ht="12.75">
      <c r="A43" s="40" t="s">
        <v>36</v>
      </c>
      <c r="B43" s="41"/>
      <c r="C43" s="41"/>
      <c r="D43" s="16">
        <f>SUM(D41:D42)</f>
        <v>140616</v>
      </c>
      <c r="E43" s="16"/>
      <c r="F43" s="16">
        <f>SUM(F41:F42)</f>
        <v>51704</v>
      </c>
      <c r="G43" s="16"/>
      <c r="H43" s="16">
        <f>SUM(H41:H42)</f>
        <v>56024</v>
      </c>
      <c r="I43" s="16"/>
      <c r="J43" s="16">
        <f>SUM(J41:J42)</f>
        <v>58875</v>
      </c>
      <c r="K43" s="16"/>
      <c r="L43" s="16">
        <f>SUM(L41:L42)</f>
        <v>62732</v>
      </c>
      <c r="M43" s="16"/>
      <c r="N43" s="16">
        <f>SUM(N41:N42)</f>
        <v>65852</v>
      </c>
      <c r="O43" s="16"/>
      <c r="P43" s="16">
        <f>SUM(P41:P42)</f>
        <v>68511</v>
      </c>
      <c r="Q43" s="16"/>
      <c r="R43" s="16">
        <f>SUM(R41:R42)</f>
        <v>70670</v>
      </c>
      <c r="S43" s="16"/>
      <c r="T43" s="16">
        <f>SUM(T41:T42)</f>
        <v>76690</v>
      </c>
      <c r="U43" s="16"/>
      <c r="V43" s="44">
        <f>SUM(V41:V42)</f>
        <v>651674</v>
      </c>
    </row>
    <row r="44" spans="1:22" ht="12.75">
      <c r="A44" s="9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2.75">
      <c r="A45" s="45" t="s">
        <v>37</v>
      </c>
      <c r="B45" s="26"/>
      <c r="C45" s="26"/>
      <c r="D45" s="28">
        <v>2829</v>
      </c>
      <c r="E45" s="28"/>
      <c r="F45" s="28">
        <v>1025</v>
      </c>
      <c r="G45" s="28"/>
      <c r="H45" s="28">
        <v>1086</v>
      </c>
      <c r="I45" s="28"/>
      <c r="J45" s="28">
        <v>872</v>
      </c>
      <c r="K45" s="28"/>
      <c r="L45" s="28">
        <v>809</v>
      </c>
      <c r="M45" s="28"/>
      <c r="N45" s="28">
        <v>803</v>
      </c>
      <c r="O45" s="28"/>
      <c r="P45" s="28">
        <v>627</v>
      </c>
      <c r="Q45" s="28"/>
      <c r="R45" s="28">
        <v>1</v>
      </c>
      <c r="S45" s="28">
        <v>0</v>
      </c>
      <c r="T45" s="28">
        <v>0</v>
      </c>
      <c r="U45" s="28"/>
      <c r="V45" s="29">
        <f>SUM(D45:T45)</f>
        <v>8052</v>
      </c>
    </row>
    <row r="46" spans="1:22" ht="12.75">
      <c r="A46" s="46"/>
      <c r="B46" s="31"/>
      <c r="C46" s="3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47"/>
    </row>
    <row r="47" spans="1:22" ht="12.75">
      <c r="A47" s="48" t="s">
        <v>38</v>
      </c>
      <c r="B47" s="36"/>
      <c r="C47" s="36"/>
      <c r="D47" s="38">
        <f>D21-D37-D45</f>
        <v>399</v>
      </c>
      <c r="E47" s="38"/>
      <c r="F47" s="38">
        <f>F21-F37-F45</f>
        <v>431</v>
      </c>
      <c r="G47" s="38"/>
      <c r="H47" s="38">
        <f>H21-H37-H45</f>
        <v>664</v>
      </c>
      <c r="I47" s="38"/>
      <c r="J47" s="38">
        <f>J21-J37-J45</f>
        <v>1013</v>
      </c>
      <c r="K47" s="38"/>
      <c r="L47" s="38">
        <f>L21-L37-L45</f>
        <v>1194</v>
      </c>
      <c r="M47" s="38"/>
      <c r="N47" s="38">
        <f>N21-N37-N45</f>
        <v>1767</v>
      </c>
      <c r="O47" s="38"/>
      <c r="P47" s="38">
        <f>P21-P37-P45</f>
        <v>2403</v>
      </c>
      <c r="Q47" s="38"/>
      <c r="R47" s="38">
        <f>R21-R37-R45</f>
        <v>4013</v>
      </c>
      <c r="S47" s="38"/>
      <c r="T47" s="38">
        <f>T21-T37-T45</f>
        <v>24214</v>
      </c>
      <c r="U47" s="38"/>
      <c r="V47" s="39">
        <f>SUM(D47:T47)</f>
        <v>36098</v>
      </c>
    </row>
    <row r="48" spans="4:22" ht="12.75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1"/>
      <c r="S48" s="18"/>
      <c r="T48" s="21"/>
      <c r="U48" s="18"/>
      <c r="V48" s="18"/>
    </row>
    <row r="49" spans="1:22" ht="12.75">
      <c r="A49" s="9" t="s">
        <v>39</v>
      </c>
      <c r="D49" s="18">
        <f>D43-D37-D39</f>
        <v>-226</v>
      </c>
      <c r="E49" s="18"/>
      <c r="F49" s="18">
        <f>F43-F37-F39</f>
        <v>400</v>
      </c>
      <c r="G49" s="18"/>
      <c r="H49" s="18">
        <f>H43-H37-H39</f>
        <v>1143</v>
      </c>
      <c r="I49" s="18"/>
      <c r="J49" s="18">
        <f>J43-J37-J39</f>
        <v>1186</v>
      </c>
      <c r="K49" s="18"/>
      <c r="L49" s="18">
        <f>L43-L37-L39</f>
        <v>1335</v>
      </c>
      <c r="M49" s="18"/>
      <c r="N49" s="18">
        <f>N43-N37-N39</f>
        <v>1753</v>
      </c>
      <c r="O49" s="18"/>
      <c r="P49" s="18">
        <f>P43-P37-P39</f>
        <v>1578</v>
      </c>
      <c r="Q49" s="18"/>
      <c r="R49" s="21">
        <f>R43-R37-R39</f>
        <v>1675</v>
      </c>
      <c r="S49" s="18"/>
      <c r="T49" s="21">
        <f>T43-T37-T39</f>
        <v>21283</v>
      </c>
      <c r="U49" s="18"/>
      <c r="V49" s="18">
        <f>SUM(D49:T49)</f>
        <v>30127</v>
      </c>
    </row>
    <row r="50" spans="1:22" ht="12.75">
      <c r="A50" s="1" t="s">
        <v>40</v>
      </c>
      <c r="D50" s="18">
        <v>226</v>
      </c>
      <c r="E50" s="18"/>
      <c r="F50" s="18">
        <v>-226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1"/>
      <c r="S50" s="18"/>
      <c r="T50" s="21"/>
      <c r="U50" s="18"/>
      <c r="V50" s="18">
        <f>SUM(D50:T50)</f>
        <v>0</v>
      </c>
    </row>
    <row r="51" spans="1:22" ht="12.75">
      <c r="A51" s="40" t="s">
        <v>41</v>
      </c>
      <c r="B51" s="41"/>
      <c r="C51" s="41"/>
      <c r="D51" s="15">
        <f>SUM(D49:D50)</f>
        <v>0</v>
      </c>
      <c r="E51" s="15"/>
      <c r="F51" s="15">
        <f>SUM(F49:F50)</f>
        <v>174</v>
      </c>
      <c r="G51" s="15"/>
      <c r="H51" s="15">
        <f>SUM(H49:H50)</f>
        <v>1143</v>
      </c>
      <c r="I51" s="15"/>
      <c r="J51" s="15">
        <f>SUM(J49:J50)</f>
        <v>1186</v>
      </c>
      <c r="K51" s="15"/>
      <c r="L51" s="15">
        <f>SUM(L49:L50)</f>
        <v>1335</v>
      </c>
      <c r="M51" s="15"/>
      <c r="N51" s="15">
        <f>SUM(N49:N50)</f>
        <v>1753</v>
      </c>
      <c r="O51" s="15"/>
      <c r="P51" s="15">
        <f>SUM(P49:P50)</f>
        <v>1578</v>
      </c>
      <c r="Q51" s="15"/>
      <c r="R51" s="16">
        <f>SUM(R49:R50)</f>
        <v>1675</v>
      </c>
      <c r="S51" s="15"/>
      <c r="T51" s="16">
        <f>SUM(T49:T50)</f>
        <v>21283</v>
      </c>
      <c r="U51" s="15"/>
      <c r="V51" s="17">
        <f>SUM(V49:V50)</f>
        <v>30127</v>
      </c>
    </row>
    <row r="52" spans="4:22" ht="12.75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21"/>
      <c r="S52" s="18"/>
      <c r="T52" s="21"/>
      <c r="U52" s="18"/>
      <c r="V52" s="18"/>
    </row>
    <row r="53" spans="4:22" ht="12.75">
      <c r="D53" s="49" t="s">
        <v>42</v>
      </c>
      <c r="E53" s="18"/>
      <c r="F53" s="49" t="s">
        <v>42</v>
      </c>
      <c r="G53" s="18"/>
      <c r="H53" s="49" t="s">
        <v>42</v>
      </c>
      <c r="I53" s="18"/>
      <c r="J53" s="49" t="s">
        <v>42</v>
      </c>
      <c r="K53" s="18"/>
      <c r="L53" s="49" t="s">
        <v>42</v>
      </c>
      <c r="M53" s="18"/>
      <c r="N53" s="49" t="s">
        <v>42</v>
      </c>
      <c r="O53" s="18"/>
      <c r="P53" s="49" t="s">
        <v>42</v>
      </c>
      <c r="Q53" s="18"/>
      <c r="R53" s="49" t="s">
        <v>42</v>
      </c>
      <c r="S53" s="18"/>
      <c r="T53" s="49" t="s">
        <v>42</v>
      </c>
      <c r="U53" s="18"/>
      <c r="V53" s="49" t="s">
        <v>42</v>
      </c>
    </row>
    <row r="54" spans="1:22" ht="12.75">
      <c r="A54" s="19" t="s">
        <v>43</v>
      </c>
      <c r="D54" s="50">
        <f>(D41/D7)*100</f>
        <v>97.3521562988261</v>
      </c>
      <c r="E54" s="50"/>
      <c r="F54" s="50">
        <f>(F41/F7)*100</f>
        <v>98.00071336049109</v>
      </c>
      <c r="G54" s="50"/>
      <c r="H54" s="50">
        <f>(H41/H7)*100</f>
        <v>97.99934291297056</v>
      </c>
      <c r="I54" s="50"/>
      <c r="J54" s="50">
        <f>(J41/J7)*100</f>
        <v>97.99967072769181</v>
      </c>
      <c r="K54" s="50"/>
      <c r="L54" s="50">
        <f>(L41/L7)*100</f>
        <v>97.99770990004023</v>
      </c>
      <c r="M54" s="50"/>
      <c r="N54" s="50">
        <f>(N41/N7)*100</f>
        <v>98.0013620347615</v>
      </c>
      <c r="O54" s="50"/>
      <c r="P54" s="50">
        <f>(P41/P7)*100</f>
        <v>98.00025747757799</v>
      </c>
      <c r="Q54" s="50"/>
      <c r="R54" s="51">
        <f>(R41/R7)*100</f>
        <v>98.00033281562015</v>
      </c>
      <c r="S54" s="50"/>
      <c r="T54" s="51">
        <f>(T41/T7)*100</f>
        <v>98.00012778736183</v>
      </c>
      <c r="U54" s="18"/>
      <c r="V54" s="50">
        <f>(V41/V7)*100</f>
        <v>97.8598785530411</v>
      </c>
    </row>
    <row r="55" spans="4:22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1"/>
      <c r="S55" s="50"/>
      <c r="T55" s="51"/>
      <c r="U55" s="18"/>
      <c r="V55" s="18"/>
    </row>
    <row r="56" spans="1:22" ht="12.75">
      <c r="A56" s="19" t="s">
        <v>44</v>
      </c>
      <c r="D56" s="50">
        <f>D37/D21*100</f>
        <v>97.75942250294996</v>
      </c>
      <c r="E56" s="50"/>
      <c r="F56" s="50">
        <f>F37/F21*100</f>
        <v>97.24033358605004</v>
      </c>
      <c r="G56" s="50"/>
      <c r="H56" s="50">
        <f>H37/H21*100</f>
        <v>96.9098197100528</v>
      </c>
      <c r="I56" s="50"/>
      <c r="J56" s="50">
        <f>J37/J21*100</f>
        <v>96.83586799610569</v>
      </c>
      <c r="K56" s="50"/>
      <c r="L56" s="50">
        <f>L37/L21*100</f>
        <v>96.83924823657509</v>
      </c>
      <c r="M56" s="50"/>
      <c r="N56" s="50">
        <f>N37/N21*100</f>
        <v>96.14519274036299</v>
      </c>
      <c r="O56" s="50"/>
      <c r="P56" s="50">
        <f>P37/P21*100</f>
        <v>95.66585610070089</v>
      </c>
      <c r="Q56" s="50"/>
      <c r="R56" s="51">
        <f>R37/R21*100</f>
        <v>94.50204769275021</v>
      </c>
      <c r="S56" s="50"/>
      <c r="T56" s="51">
        <f>T37/T21*100</f>
        <v>69.58842516421548</v>
      </c>
      <c r="U56" s="18"/>
      <c r="V56" s="50">
        <f>V37/V21*100</f>
        <v>93.3670464652292</v>
      </c>
    </row>
    <row r="57" spans="4:22" ht="12.75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1"/>
      <c r="S57" s="18"/>
      <c r="T57" s="21"/>
      <c r="U57" s="18"/>
      <c r="V57" s="18"/>
    </row>
    <row r="58" spans="1:22" ht="12.75">
      <c r="A58" s="19" t="s">
        <v>45</v>
      </c>
      <c r="D58" s="50">
        <f>(D43/D21)*100</f>
        <v>97.6025543138752</v>
      </c>
      <c r="F58" s="50">
        <f>(F43/F21)*100</f>
        <v>97.99848369977255</v>
      </c>
      <c r="H58" s="50">
        <f>(H43/H21)*100</f>
        <v>98.92814889371544</v>
      </c>
      <c r="J58" s="50">
        <f>(J43/J21)*100</f>
        <v>98.82666935240205</v>
      </c>
      <c r="L58" s="50">
        <f>(L43/L21)*100</f>
        <v>98.99165233308611</v>
      </c>
      <c r="N58" s="50">
        <f>(N43/N21)*100</f>
        <v>98.77306134693265</v>
      </c>
      <c r="P58" s="50">
        <f>(P43/P21)*100</f>
        <v>97.99885567157774</v>
      </c>
      <c r="R58" s="51">
        <f>(R43/R21)*100</f>
        <v>96.79628538947253</v>
      </c>
      <c r="T58" s="51">
        <f>(T43/T21)*100</f>
        <v>96.31881036409993</v>
      </c>
      <c r="V58" s="50">
        <f>(V43/V21)*100</f>
        <v>97.90539890868007</v>
      </c>
    </row>
    <row r="60" spans="1:22" ht="24.75" customHeight="1">
      <c r="A60" s="59" t="s">
        <v>46</v>
      </c>
      <c r="B60" s="60"/>
      <c r="D60" s="50">
        <f>((D43+D50-D39)/D21)*100</f>
        <v>97.75942250294996</v>
      </c>
      <c r="F60" s="50">
        <f>((F43+F50-F39)/F21)*100</f>
        <v>97.57012888551934</v>
      </c>
      <c r="H60" s="50">
        <f>((H43+H50-H39)/H21)*100</f>
        <v>98.92814889371544</v>
      </c>
      <c r="J60" s="50">
        <f>((J43+J50-J39)/J21)*100</f>
        <v>98.82666935240205</v>
      </c>
      <c r="L60" s="50">
        <f>((L43+L50-L39)/L21)*100</f>
        <v>98.94589007590223</v>
      </c>
      <c r="N60" s="50">
        <f>((N43+N50-N39)/N21)*100</f>
        <v>98.7745612719364</v>
      </c>
      <c r="P60" s="50">
        <f>((P43+P50-P39)/P21)*100</f>
        <v>97.92304391360321</v>
      </c>
      <c r="R60" s="51">
        <f>((R43+R50-R39)/R21)*100</f>
        <v>96.79628538947253</v>
      </c>
      <c r="T60" s="51">
        <f>((T43+T50-T39)/T21)*100</f>
        <v>96.31881036409993</v>
      </c>
      <c r="V60" s="52">
        <f>((V43+V50-V39)/V21)*100</f>
        <v>97.89322973005457</v>
      </c>
    </row>
  </sheetData>
  <mergeCells count="3">
    <mergeCell ref="A1:V1"/>
    <mergeCell ref="A2:V2"/>
    <mergeCell ref="A60:B60"/>
  </mergeCells>
  <printOptions/>
  <pageMargins left="0.43" right="0.26" top="0.69" bottom="0.66" header="0.5" footer="0.47"/>
  <pageSetup fitToHeight="1" fitToWidth="1" horizontalDpi="300" verticalDpi="300" orientation="portrait" paperSize="9" scale="82" r:id="rId1"/>
  <headerFooter alignWithMargins="0">
    <oddFooter>&amp;LPhil Prady&amp;R&amp;D&amp;F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PRADY</dc:creator>
  <cp:keywords/>
  <dc:description/>
  <cp:lastModifiedBy>City Of Salford</cp:lastModifiedBy>
  <cp:lastPrinted>2003-11-27T11:27:24Z</cp:lastPrinted>
  <dcterms:created xsi:type="dcterms:W3CDTF">2003-11-27T11:25:55Z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