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T perf summary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<sst xmlns="http://schemas.openxmlformats.org/spreadsheetml/2006/main" count="99" uniqueCount="45">
  <si>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COUNCIL TAX COLLECTION PERFORMANCE SUMMARY @ 23/10/2006                                                                                                           1993/94 to 2006/07 (Excluding Court Cost Transactions)</t>
  </si>
  <si>
    <t>93/94 - 01/02</t>
  </si>
  <si>
    <t>02/03</t>
  </si>
  <si>
    <t>03/04</t>
  </si>
  <si>
    <t>04/05</t>
  </si>
  <si>
    <t>05/06</t>
  </si>
  <si>
    <t>06/07 @23/10/06</t>
  </si>
  <si>
    <t>Total</t>
  </si>
  <si>
    <t>£000</t>
  </si>
  <si>
    <t>Budgeted Gross Debit</t>
  </si>
  <si>
    <t>Changes to Gross Debit</t>
  </si>
  <si>
    <t>In 93/94 - 01/02</t>
  </si>
  <si>
    <t xml:space="preserve">In 04/05 </t>
  </si>
  <si>
    <t>In 05/06</t>
  </si>
  <si>
    <t>In 06/07 to 23/10/2006</t>
  </si>
  <si>
    <t>Current Gross Debit</t>
  </si>
  <si>
    <t>In 02/03</t>
  </si>
  <si>
    <t>In 03/04</t>
  </si>
  <si>
    <t>Total Collected</t>
  </si>
  <si>
    <t xml:space="preserve">In 05/06 </t>
  </si>
  <si>
    <t>In 04/05</t>
  </si>
  <si>
    <t>Original Budget Requirement</t>
  </si>
  <si>
    <t>Revised Budget Requirement</t>
  </si>
  <si>
    <t>Balance Still Required</t>
  </si>
  <si>
    <t>Transfer between years</t>
  </si>
  <si>
    <t>Adjusted Balance Required</t>
  </si>
  <si>
    <t>%</t>
  </si>
  <si>
    <r>
      <t>Budgeted</t>
    </r>
    <r>
      <rPr>
        <sz val="10"/>
        <rFont val="Arial"/>
        <family val="2"/>
      </rPr>
      <t xml:space="preserve"> Collection Rate  </t>
    </r>
  </si>
  <si>
    <r>
      <t>Current</t>
    </r>
    <r>
      <rPr>
        <sz val="10"/>
        <rFont val="Arial"/>
        <family val="2"/>
      </rPr>
      <t xml:space="preserve"> Collection Rate</t>
    </r>
  </si>
  <si>
    <r>
      <t>Required</t>
    </r>
    <r>
      <rPr>
        <sz val="10"/>
        <rFont val="Arial"/>
        <family val="2"/>
      </rPr>
      <t xml:space="preserve"> Collection Rate (after transfers &amp; CTB surplus).</t>
    </r>
  </si>
  <si>
    <t>Less Collected &amp; Excess grant</t>
  </si>
  <si>
    <t>SUMMARY</t>
  </si>
  <si>
    <t>Council Tax Collected</t>
  </si>
  <si>
    <t>Other Income</t>
  </si>
  <si>
    <t xml:space="preserve">   Excess Grant re CTBSL/TR</t>
  </si>
  <si>
    <t>Collection Performance</t>
  </si>
  <si>
    <t xml:space="preserve">   Council Tax Collected </t>
  </si>
  <si>
    <t>Surplus (+) or Deficit (-) Declarations</t>
  </si>
  <si>
    <t>Council Tax Net Arrears</t>
  </si>
  <si>
    <t xml:space="preserve">Less Write Offs </t>
  </si>
  <si>
    <t>Options</t>
  </si>
  <si>
    <t>Total Collection</t>
  </si>
  <si>
    <t>Collection target</t>
  </si>
  <si>
    <t>Surplus/(Deficit)</t>
  </si>
  <si>
    <t>OPTIONS FOR ASSESSMENT OF COLLECTION FUND SURPLUS/DEFICIT AS AT 31ST MARCH 2007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</si>
</sst>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\(#,##0.00\)"/>
    <numFmt numFmtId="165" formatCode="#,##0;\(#,##0\)"/>
    <numFmt numFmtId="166" formatCode="#,##0_);\(#,##0\)"/>
    <numFmt numFmtId="167" formatCode="#,##0.00_);\(#,##0.00\)"/>
    <numFmt numFmtId="168" formatCode="0.00_)"/>
    <numFmt numFmtId="169" formatCode="0.000"/>
    <numFmt numFmtId="170" formatCode="0_)"/>
    <numFmt numFmtId="171" formatCode="#,##0.000"/>
    <numFmt numFmtId="172" formatCode="#,##0.0000"/>
    <numFmt numFmtId="173" formatCode="m/d"/>
    <numFmt numFmtId="174" formatCode="0.0000000000"/>
    <numFmt numFmtId="175" formatCode="0.0000%"/>
  </numFmts>
  <fonts count="9"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Courier"/>
      <family val="0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6" fontId="0" fillId="0" borderId="0" xfId="19" applyFont="1">
      <alignment/>
      <protection/>
    </xf>
    <xf numFmtId="3" fontId="0" fillId="0" borderId="1" xfId="19" applyNumberFormat="1" applyFont="1" applyBorder="1">
      <alignment/>
      <protection/>
    </xf>
    <xf numFmtId="3" fontId="0" fillId="0" borderId="0" xfId="19" applyNumberFormat="1" applyFont="1">
      <alignment/>
      <protection/>
    </xf>
    <xf numFmtId="3" fontId="0" fillId="0" borderId="0" xfId="19" applyNumberFormat="1" applyFont="1" applyBorder="1" applyAlignment="1">
      <alignment horizontal="left"/>
      <protection/>
    </xf>
    <xf numFmtId="166" fontId="0" fillId="0" borderId="0" xfId="19" applyFont="1" applyBorder="1" applyAlignment="1">
      <alignment horizontal="left"/>
      <protection/>
    </xf>
    <xf numFmtId="3" fontId="0" fillId="0" borderId="2" xfId="19" applyNumberFormat="1" applyFont="1" applyBorder="1">
      <alignment/>
      <protection/>
    </xf>
    <xf numFmtId="166" fontId="0" fillId="0" borderId="0" xfId="19" applyFont="1" applyBorder="1">
      <alignment/>
      <protection/>
    </xf>
    <xf numFmtId="3" fontId="0" fillId="0" borderId="0" xfId="19" applyNumberFormat="1" applyFont="1" applyBorder="1">
      <alignment/>
      <protection/>
    </xf>
    <xf numFmtId="3" fontId="0" fillId="0" borderId="3" xfId="19" applyNumberFormat="1" applyFont="1" applyBorder="1">
      <alignment/>
      <protection/>
    </xf>
    <xf numFmtId="166" fontId="4" fillId="0" borderId="0" xfId="19" applyFont="1" applyBorder="1">
      <alignment/>
      <protection/>
    </xf>
    <xf numFmtId="166" fontId="6" fillId="0" borderId="0" xfId="19" applyFont="1" applyBorder="1" applyAlignment="1">
      <alignment horizontal="left" wrapText="1"/>
      <protection/>
    </xf>
    <xf numFmtId="4" fontId="0" fillId="0" borderId="0" xfId="19" applyNumberFormat="1" applyFont="1" applyFill="1" applyBorder="1">
      <alignment/>
      <protection/>
    </xf>
    <xf numFmtId="4" fontId="0" fillId="0" borderId="0" xfId="19" applyNumberFormat="1" applyFont="1" applyBorder="1">
      <alignment/>
      <protection/>
    </xf>
    <xf numFmtId="166" fontId="0" fillId="0" borderId="3" xfId="19" applyFont="1" applyBorder="1" applyAlignment="1">
      <alignment horizontal="left"/>
      <protection/>
    </xf>
    <xf numFmtId="166" fontId="0" fillId="0" borderId="3" xfId="19" applyFont="1" applyBorder="1">
      <alignment/>
      <protection/>
    </xf>
    <xf numFmtId="166" fontId="1" fillId="0" borderId="0" xfId="19" applyBorder="1" applyAlignment="1">
      <alignment wrapText="1"/>
      <protection/>
    </xf>
    <xf numFmtId="3" fontId="0" fillId="0" borderId="2" xfId="19" applyNumberFormat="1" applyFont="1" applyBorder="1" applyAlignment="1">
      <alignment/>
      <protection/>
    </xf>
    <xf numFmtId="166" fontId="3" fillId="0" borderId="2" xfId="19" applyFont="1" applyBorder="1" applyAlignment="1">
      <alignment/>
      <protection/>
    </xf>
    <xf numFmtId="166" fontId="3" fillId="0" borderId="2" xfId="19" applyFont="1" applyBorder="1" applyAlignment="1" applyProtection="1">
      <alignment/>
      <protection locked="0"/>
    </xf>
    <xf numFmtId="3" fontId="4" fillId="0" borderId="2" xfId="19" applyNumberFormat="1" applyFont="1" applyBorder="1" applyAlignment="1" quotePrefix="1">
      <alignment horizontal="center" vertical="top" wrapText="1"/>
      <protection/>
    </xf>
    <xf numFmtId="3" fontId="3" fillId="0" borderId="2" xfId="19" applyNumberFormat="1" applyFont="1" applyBorder="1" applyAlignment="1" applyProtection="1" quotePrefix="1">
      <alignment horizontal="center" vertical="top"/>
      <protection locked="0"/>
    </xf>
    <xf numFmtId="3" fontId="3" fillId="0" borderId="2" xfId="19" applyNumberFormat="1" applyFont="1" applyBorder="1" applyAlignment="1" applyProtection="1" quotePrefix="1">
      <alignment horizontal="center" vertical="top" wrapText="1"/>
      <protection locked="0"/>
    </xf>
    <xf numFmtId="166" fontId="3" fillId="0" borderId="0" xfId="19" applyFont="1" applyBorder="1" applyAlignment="1">
      <alignment/>
      <protection/>
    </xf>
    <xf numFmtId="3" fontId="4" fillId="0" borderId="0" xfId="19" applyNumberFormat="1" applyFont="1" applyBorder="1" applyAlignment="1" quotePrefix="1">
      <alignment horizontal="center"/>
      <protection/>
    </xf>
    <xf numFmtId="3" fontId="4" fillId="0" borderId="0" xfId="19" applyNumberFormat="1" applyFont="1" applyBorder="1">
      <alignment/>
      <protection/>
    </xf>
    <xf numFmtId="3" fontId="0" fillId="0" borderId="0" xfId="19" applyNumberFormat="1" applyFont="1" applyBorder="1" applyAlignment="1" quotePrefix="1">
      <alignment horizontal="center"/>
      <protection/>
    </xf>
    <xf numFmtId="3" fontId="0" fillId="0" borderId="0" xfId="19" applyNumberFormat="1" applyFont="1" applyBorder="1" applyAlignment="1">
      <alignment/>
      <protection/>
    </xf>
    <xf numFmtId="3" fontId="4" fillId="0" borderId="2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right"/>
      <protection/>
    </xf>
    <xf numFmtId="3" fontId="4" fillId="0" borderId="0" xfId="19" applyNumberFormat="1" applyFont="1" applyBorder="1" applyAlignment="1">
      <alignment horizontal="right"/>
      <protection/>
    </xf>
    <xf numFmtId="3" fontId="0" fillId="0" borderId="0" xfId="19" applyNumberFormat="1" applyFont="1" applyBorder="1" applyAlignment="1" quotePrefix="1">
      <alignment horizontal="right"/>
      <protection/>
    </xf>
    <xf numFmtId="166" fontId="1" fillId="0" borderId="0" xfId="19" applyFont="1" applyBorder="1" applyAlignment="1">
      <alignment wrapText="1"/>
      <protection/>
    </xf>
    <xf numFmtId="3" fontId="0" fillId="0" borderId="0" xfId="0" applyNumberFormat="1" applyAlignment="1">
      <alignment/>
    </xf>
    <xf numFmtId="2" fontId="4" fillId="0" borderId="4" xfId="19" applyNumberFormat="1" applyFont="1" applyBorder="1">
      <alignment/>
      <protection/>
    </xf>
    <xf numFmtId="166" fontId="4" fillId="0" borderId="5" xfId="19" applyFont="1" applyBorder="1">
      <alignment/>
      <protection/>
    </xf>
    <xf numFmtId="3" fontId="0" fillId="0" borderId="6" xfId="19" applyNumberFormat="1" applyFont="1" applyBorder="1">
      <alignment/>
      <protection/>
    </xf>
    <xf numFmtId="3" fontId="0" fillId="0" borderId="7" xfId="19" applyNumberFormat="1" applyFont="1" applyBorder="1">
      <alignment/>
      <protection/>
    </xf>
    <xf numFmtId="3" fontId="0" fillId="0" borderId="8" xfId="19" applyNumberFormat="1" applyFont="1" applyBorder="1">
      <alignment/>
      <protection/>
    </xf>
    <xf numFmtId="166" fontId="0" fillId="0" borderId="9" xfId="19" applyFont="1" applyBorder="1">
      <alignment/>
      <protection/>
    </xf>
    <xf numFmtId="3" fontId="0" fillId="0" borderId="9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166" fontId="4" fillId="0" borderId="11" xfId="19" applyFont="1" applyBorder="1">
      <alignment/>
      <protection/>
    </xf>
    <xf numFmtId="166" fontId="4" fillId="0" borderId="5" xfId="19" applyFont="1" applyBorder="1" applyAlignment="1">
      <alignment horizontal="center"/>
      <protection/>
    </xf>
    <xf numFmtId="2" fontId="4" fillId="0" borderId="12" xfId="19" applyNumberFormat="1" applyFont="1" applyBorder="1">
      <alignment/>
      <protection/>
    </xf>
    <xf numFmtId="2" fontId="4" fillId="0" borderId="5" xfId="19" applyNumberFormat="1" applyFont="1" applyBorder="1">
      <alignment/>
      <protection/>
    </xf>
    <xf numFmtId="166" fontId="4" fillId="0" borderId="4" xfId="19" applyFont="1" applyBorder="1">
      <alignment/>
      <protection/>
    </xf>
    <xf numFmtId="166" fontId="0" fillId="0" borderId="13" xfId="19" applyFont="1" applyBorder="1">
      <alignment/>
      <protection/>
    </xf>
    <xf numFmtId="166" fontId="0" fillId="0" borderId="7" xfId="19" applyFont="1" applyBorder="1">
      <alignment/>
      <protection/>
    </xf>
    <xf numFmtId="166" fontId="0" fillId="0" borderId="11" xfId="19" applyFont="1" applyBorder="1">
      <alignment/>
      <protection/>
    </xf>
    <xf numFmtId="166" fontId="0" fillId="0" borderId="8" xfId="19" applyFont="1" applyBorder="1">
      <alignment/>
      <protection/>
    </xf>
    <xf numFmtId="166" fontId="0" fillId="0" borderId="14" xfId="19" applyFont="1" applyBorder="1">
      <alignment/>
      <protection/>
    </xf>
    <xf numFmtId="166" fontId="0" fillId="0" borderId="10" xfId="19" applyFont="1" applyBorder="1">
      <alignment/>
      <protection/>
    </xf>
    <xf numFmtId="3" fontId="4" fillId="0" borderId="14" xfId="19" applyNumberFormat="1" applyFont="1" applyBorder="1" applyAlignment="1" quotePrefix="1">
      <alignment horizontal="center"/>
      <protection/>
    </xf>
    <xf numFmtId="3" fontId="4" fillId="0" borderId="9" xfId="19" applyNumberFormat="1" applyFont="1" applyBorder="1" applyAlignment="1" quotePrefix="1">
      <alignment horizontal="center"/>
      <protection/>
    </xf>
    <xf numFmtId="3" fontId="4" fillId="0" borderId="10" xfId="19" applyNumberFormat="1" applyFont="1" applyBorder="1" applyAlignment="1" quotePrefix="1">
      <alignment horizontal="center"/>
      <protection/>
    </xf>
    <xf numFmtId="3" fontId="4" fillId="0" borderId="15" xfId="19" applyNumberFormat="1" applyFont="1" applyBorder="1" applyAlignment="1" quotePrefix="1">
      <alignment horizontal="center" vertical="top" wrapText="1"/>
      <protection/>
    </xf>
    <xf numFmtId="3" fontId="3" fillId="0" borderId="16" xfId="19" applyNumberFormat="1" applyFont="1" applyBorder="1" applyAlignment="1" applyProtection="1" quotePrefix="1">
      <alignment horizontal="center" vertical="top"/>
      <protection locked="0"/>
    </xf>
    <xf numFmtId="3" fontId="3" fillId="0" borderId="16" xfId="19" applyNumberFormat="1" applyFont="1" applyBorder="1" applyAlignment="1" applyProtection="1" quotePrefix="1">
      <alignment horizontal="center" vertical="top" wrapText="1"/>
      <protection locked="0"/>
    </xf>
    <xf numFmtId="3" fontId="3" fillId="0" borderId="17" xfId="19" applyNumberFormat="1" applyFont="1" applyBorder="1" applyAlignment="1" applyProtection="1">
      <alignment horizontal="center" vertical="top"/>
      <protection locked="0"/>
    </xf>
    <xf numFmtId="166" fontId="4" fillId="0" borderId="18" xfId="19" applyFont="1" applyBorder="1" applyAlignment="1">
      <alignment horizontal="center"/>
      <protection/>
    </xf>
    <xf numFmtId="2" fontId="4" fillId="2" borderId="12" xfId="19" applyNumberFormat="1" applyFont="1" applyFill="1" applyBorder="1">
      <alignment/>
      <protection/>
    </xf>
    <xf numFmtId="166" fontId="0" fillId="2" borderId="13" xfId="19" applyFont="1" applyFill="1" applyBorder="1">
      <alignment/>
      <protection/>
    </xf>
    <xf numFmtId="166" fontId="0" fillId="2" borderId="7" xfId="19" applyFont="1" applyFill="1" applyBorder="1">
      <alignment/>
      <protection/>
    </xf>
    <xf numFmtId="3" fontId="0" fillId="2" borderId="6" xfId="19" applyNumberFormat="1" applyFont="1" applyFill="1" applyBorder="1">
      <alignment/>
      <protection/>
    </xf>
    <xf numFmtId="3" fontId="0" fillId="2" borderId="7" xfId="19" applyNumberFormat="1" applyFont="1" applyFill="1" applyBorder="1">
      <alignment/>
      <protection/>
    </xf>
    <xf numFmtId="2" fontId="4" fillId="2" borderId="5" xfId="19" applyNumberFormat="1" applyFont="1" applyFill="1" applyBorder="1">
      <alignment/>
      <protection/>
    </xf>
    <xf numFmtId="166" fontId="0" fillId="2" borderId="11" xfId="19" applyFont="1" applyFill="1" applyBorder="1">
      <alignment/>
      <protection/>
    </xf>
    <xf numFmtId="166" fontId="0" fillId="2" borderId="8" xfId="19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3" fontId="0" fillId="2" borderId="8" xfId="19" applyNumberFormat="1" applyFont="1" applyFill="1" applyBorder="1">
      <alignment/>
      <protection/>
    </xf>
    <xf numFmtId="2" fontId="4" fillId="2" borderId="4" xfId="19" applyNumberFormat="1" applyFont="1" applyFill="1" applyBorder="1">
      <alignment/>
      <protection/>
    </xf>
    <xf numFmtId="166" fontId="0" fillId="2" borderId="14" xfId="19" applyFont="1" applyFill="1" applyBorder="1">
      <alignment/>
      <protection/>
    </xf>
    <xf numFmtId="166" fontId="0" fillId="2" borderId="10" xfId="19" applyFont="1" applyFill="1" applyBorder="1">
      <alignment/>
      <protection/>
    </xf>
    <xf numFmtId="3" fontId="0" fillId="2" borderId="9" xfId="19" applyNumberFormat="1" applyFont="1" applyFill="1" applyBorder="1">
      <alignment/>
      <protection/>
    </xf>
    <xf numFmtId="3" fontId="0" fillId="2" borderId="10" xfId="19" applyNumberFormat="1" applyFont="1" applyFill="1" applyBorder="1">
      <alignment/>
      <protection/>
    </xf>
    <xf numFmtId="4" fontId="0" fillId="2" borderId="0" xfId="19" applyNumberFormat="1" applyFont="1" applyFill="1" applyBorder="1">
      <alignment/>
      <protection/>
    </xf>
    <xf numFmtId="166" fontId="0" fillId="0" borderId="0" xfId="19" applyFont="1" applyAlignment="1">
      <alignment horizontal="centerContinuous"/>
      <protection/>
    </xf>
    <xf numFmtId="3" fontId="0" fillId="0" borderId="0" xfId="19" applyNumberFormat="1" applyFont="1" applyAlignment="1">
      <alignment horizontal="centerContinuous"/>
      <protection/>
    </xf>
    <xf numFmtId="166" fontId="4" fillId="0" borderId="0" xfId="19" applyFont="1" applyAlignment="1">
      <alignment horizontal="centerContinuous"/>
      <protection/>
    </xf>
    <xf numFmtId="166" fontId="0" fillId="0" borderId="19" xfId="19" applyFont="1" applyBorder="1">
      <alignment/>
      <protection/>
    </xf>
    <xf numFmtId="3" fontId="3" fillId="0" borderId="20" xfId="19" applyNumberFormat="1" applyFont="1" applyBorder="1" applyAlignment="1" applyProtection="1">
      <alignment horizontal="center" vertical="top"/>
      <protection locked="0"/>
    </xf>
    <xf numFmtId="3" fontId="4" fillId="0" borderId="8" xfId="19" applyNumberFormat="1" applyFont="1" applyBorder="1" applyAlignment="1" quotePrefix="1">
      <alignment horizontal="center"/>
      <protection/>
    </xf>
    <xf numFmtId="3" fontId="3" fillId="0" borderId="8" xfId="19" applyNumberFormat="1" applyFont="1" applyBorder="1" applyAlignment="1" applyProtection="1">
      <alignment horizontal="center"/>
      <protection locked="0"/>
    </xf>
    <xf numFmtId="3" fontId="7" fillId="0" borderId="11" xfId="19" applyNumberFormat="1" applyFont="1" applyBorder="1" applyAlignment="1" applyProtection="1">
      <alignment horizontal="left"/>
      <protection locked="0"/>
    </xf>
    <xf numFmtId="3" fontId="4" fillId="0" borderId="11" xfId="19" applyNumberFormat="1" applyFont="1" applyFill="1" applyBorder="1" applyAlignment="1">
      <alignment horizontal="left"/>
      <protection/>
    </xf>
    <xf numFmtId="3" fontId="4" fillId="0" borderId="20" xfId="19" applyNumberFormat="1" applyFont="1" applyBorder="1">
      <alignment/>
      <protection/>
    </xf>
    <xf numFmtId="3" fontId="4" fillId="0" borderId="8" xfId="19" applyNumberFormat="1" applyFont="1" applyBorder="1">
      <alignment/>
      <protection/>
    </xf>
    <xf numFmtId="3" fontId="0" fillId="0" borderId="8" xfId="19" applyNumberFormat="1" applyFont="1" applyBorder="1" applyAlignment="1">
      <alignment/>
      <protection/>
    </xf>
    <xf numFmtId="3" fontId="4" fillId="0" borderId="21" xfId="19" applyNumberFormat="1" applyFont="1" applyBorder="1">
      <alignment/>
      <protection/>
    </xf>
    <xf numFmtId="166" fontId="8" fillId="0" borderId="11" xfId="19" applyFont="1" applyBorder="1" applyAlignment="1">
      <alignment horizontal="left" wrapText="1"/>
      <protection/>
    </xf>
    <xf numFmtId="166" fontId="0" fillId="0" borderId="11" xfId="19" applyFont="1" applyBorder="1" applyAlignment="1">
      <alignment wrapText="1"/>
      <protection/>
    </xf>
    <xf numFmtId="166" fontId="0" fillId="0" borderId="11" xfId="19" applyFont="1" applyBorder="1" applyAlignment="1">
      <alignment horizontal="left"/>
      <protection/>
    </xf>
    <xf numFmtId="3" fontId="4" fillId="0" borderId="8" xfId="19" applyNumberFormat="1" applyFont="1" applyBorder="1" applyAlignment="1">
      <alignment horizontal="right"/>
      <protection/>
    </xf>
    <xf numFmtId="4" fontId="0" fillId="0" borderId="8" xfId="19" applyNumberFormat="1" applyFont="1" applyBorder="1">
      <alignment/>
      <protection/>
    </xf>
    <xf numFmtId="166" fontId="0" fillId="0" borderId="22" xfId="19" applyFont="1" applyBorder="1">
      <alignment/>
      <protection/>
    </xf>
    <xf numFmtId="3" fontId="0" fillId="0" borderId="23" xfId="19" applyNumberFormat="1" applyFont="1" applyBorder="1">
      <alignment/>
      <protection/>
    </xf>
    <xf numFmtId="166" fontId="4" fillId="0" borderId="11" xfId="19" applyFont="1" applyBorder="1" applyAlignment="1">
      <alignment wrapText="1"/>
      <protection/>
    </xf>
    <xf numFmtId="3" fontId="0" fillId="0" borderId="8" xfId="19" applyNumberFormat="1" applyFont="1" applyBorder="1" applyAlignment="1" quotePrefix="1">
      <alignment horizontal="right"/>
      <protection/>
    </xf>
    <xf numFmtId="3" fontId="0" fillId="0" borderId="20" xfId="19" applyNumberFormat="1" applyFont="1" applyBorder="1" applyAlignment="1">
      <alignment/>
      <protection/>
    </xf>
    <xf numFmtId="3" fontId="0" fillId="0" borderId="20" xfId="19" applyNumberFormat="1" applyFont="1" applyBorder="1">
      <alignment/>
      <protection/>
    </xf>
    <xf numFmtId="3" fontId="0" fillId="0" borderId="21" xfId="19" applyNumberFormat="1" applyFont="1" applyBorder="1">
      <alignment/>
      <protection/>
    </xf>
    <xf numFmtId="3" fontId="0" fillId="0" borderId="8" xfId="19" applyNumberFormat="1" applyFont="1" applyBorder="1" applyAlignment="1">
      <alignment horizontal="right"/>
      <protection/>
    </xf>
    <xf numFmtId="166" fontId="5" fillId="0" borderId="11" xfId="19" applyFont="1" applyBorder="1">
      <alignment/>
      <protection/>
    </xf>
    <xf numFmtId="4" fontId="4" fillId="0" borderId="8" xfId="19" applyNumberFormat="1" applyFont="1" applyFill="1" applyBorder="1">
      <alignment/>
      <protection/>
    </xf>
    <xf numFmtId="4" fontId="4" fillId="2" borderId="8" xfId="19" applyNumberFormat="1" applyFont="1" applyFill="1" applyBorder="1">
      <alignment/>
      <protection/>
    </xf>
    <xf numFmtId="3" fontId="0" fillId="0" borderId="0" xfId="19" applyNumberFormat="1" applyFont="1" applyFill="1" applyBorder="1">
      <alignment/>
      <protection/>
    </xf>
    <xf numFmtId="166" fontId="2" fillId="0" borderId="24" xfId="19" applyFont="1" applyBorder="1" applyAlignment="1">
      <alignment horizontal="center" vertical="center" wrapText="1"/>
      <protection/>
    </xf>
    <xf numFmtId="166" fontId="2" fillId="0" borderId="25" xfId="19" applyFont="1" applyBorder="1" applyAlignment="1">
      <alignment horizontal="center" vertical="center" wrapText="1"/>
      <protection/>
    </xf>
    <xf numFmtId="166" fontId="2" fillId="0" borderId="26" xfId="19" applyFont="1" applyBorder="1" applyAlignment="1">
      <alignment horizontal="center" vertical="center" wrapText="1"/>
      <protection/>
    </xf>
    <xf numFmtId="166" fontId="5" fillId="0" borderId="11" xfId="19" applyFont="1" applyBorder="1" applyAlignment="1">
      <alignment wrapText="1"/>
      <protection/>
    </xf>
    <xf numFmtId="166" fontId="1" fillId="0" borderId="0" xfId="19" applyBorder="1" applyAlignment="1">
      <alignment wrapText="1"/>
      <protection/>
    </xf>
    <xf numFmtId="166" fontId="0" fillId="0" borderId="11" xfId="19" applyFont="1" applyBorder="1" applyAlignment="1">
      <alignment wrapText="1"/>
      <protection/>
    </xf>
    <xf numFmtId="166" fontId="1" fillId="0" borderId="0" xfId="19" applyFont="1" applyBorder="1" applyAlignment="1">
      <alignment wrapText="1"/>
      <protection/>
    </xf>
    <xf numFmtId="166" fontId="4" fillId="0" borderId="27" xfId="19" applyFont="1" applyBorder="1" applyAlignment="1">
      <alignment horizontal="center" vertical="center" wrapText="1"/>
      <protection/>
    </xf>
    <xf numFmtId="166" fontId="4" fillId="0" borderId="1" xfId="19" applyFont="1" applyBorder="1" applyAlignment="1">
      <alignment horizontal="center" vertical="center" wrapText="1"/>
      <protection/>
    </xf>
    <xf numFmtId="166" fontId="4" fillId="0" borderId="21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FUNDEST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75" zoomScaleNormal="75" workbookViewId="0" topLeftCell="A1">
      <selection activeCell="N13" sqref="N13"/>
    </sheetView>
  </sheetViews>
  <sheetFormatPr defaultColWidth="9.140625" defaultRowHeight="12.75"/>
  <cols>
    <col min="1" max="2" width="8.28125" style="1" customWidth="1"/>
    <col min="3" max="3" width="14.421875" style="1" customWidth="1"/>
    <col min="4" max="10" width="11.28125" style="3" customWidth="1"/>
    <col min="11" max="12" width="6.7109375" style="1" customWidth="1"/>
    <col min="13" max="13" width="6.7109375" style="0" customWidth="1"/>
    <col min="14" max="16384" width="6.7109375" style="1" customWidth="1"/>
  </cols>
  <sheetData>
    <row r="1" spans="1:10" ht="35.2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25.5">
      <c r="A2" s="81"/>
      <c r="B2" s="18"/>
      <c r="C2" s="19"/>
      <c r="D2" s="20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2" t="s">
        <v>6</v>
      </c>
      <c r="J2" s="82" t="s">
        <v>7</v>
      </c>
    </row>
    <row r="3" spans="1:10" ht="12.75">
      <c r="A3" s="50"/>
      <c r="B3" s="23"/>
      <c r="C3" s="10"/>
      <c r="D3" s="24" t="s">
        <v>8</v>
      </c>
      <c r="E3" s="24" t="s">
        <v>8</v>
      </c>
      <c r="F3" s="24" t="s">
        <v>8</v>
      </c>
      <c r="G3" s="24" t="s">
        <v>8</v>
      </c>
      <c r="H3" s="24" t="s">
        <v>8</v>
      </c>
      <c r="I3" s="24" t="s">
        <v>8</v>
      </c>
      <c r="J3" s="83" t="s">
        <v>8</v>
      </c>
    </row>
    <row r="4" spans="1:10" ht="12.75">
      <c r="A4" s="50"/>
      <c r="B4" s="23"/>
      <c r="C4" s="10"/>
      <c r="D4" s="25"/>
      <c r="E4" s="26"/>
      <c r="F4" s="26"/>
      <c r="G4" s="26"/>
      <c r="H4" s="26"/>
      <c r="I4" s="26"/>
      <c r="J4" s="84"/>
    </row>
    <row r="5" spans="1:13" s="3" customFormat="1" ht="12.75">
      <c r="A5" s="85" t="s">
        <v>9</v>
      </c>
      <c r="B5" s="8"/>
      <c r="C5" s="8"/>
      <c r="D5" s="8">
        <f>255746+60740+64626+67546+69909</f>
        <v>518567</v>
      </c>
      <c r="E5" s="8">
        <v>72112</v>
      </c>
      <c r="F5" s="8">
        <f>76690+1565</f>
        <v>78255</v>
      </c>
      <c r="G5" s="8">
        <v>81344</v>
      </c>
      <c r="H5" s="8">
        <f>82659+1688</f>
        <v>84347</v>
      </c>
      <c r="I5" s="8">
        <v>89133</v>
      </c>
      <c r="J5" s="39">
        <f>SUM(D5:I5)</f>
        <v>923758</v>
      </c>
      <c r="M5"/>
    </row>
    <row r="6" spans="1:10" ht="12.75">
      <c r="A6" s="50"/>
      <c r="B6" s="7"/>
      <c r="C6" s="7"/>
      <c r="D6" s="8"/>
      <c r="E6" s="8"/>
      <c r="F6" s="8"/>
      <c r="G6" s="8"/>
      <c r="H6" s="8"/>
      <c r="I6" s="8"/>
      <c r="J6" s="39"/>
    </row>
    <row r="7" spans="1:10" ht="12.75">
      <c r="A7" s="50" t="s">
        <v>10</v>
      </c>
      <c r="B7" s="7"/>
      <c r="C7" s="7"/>
      <c r="D7" s="8">
        <v>-6086</v>
      </c>
      <c r="E7" s="8">
        <v>757</v>
      </c>
      <c r="F7" s="8">
        <v>1205</v>
      </c>
      <c r="G7" s="8">
        <v>1880</v>
      </c>
      <c r="H7" s="8">
        <v>2441</v>
      </c>
      <c r="I7" s="107">
        <v>2500</v>
      </c>
      <c r="J7" s="39">
        <f>SUM(D7:I7)</f>
        <v>2697</v>
      </c>
    </row>
    <row r="8" spans="1:10" ht="12.75">
      <c r="A8" s="50"/>
      <c r="B8" s="5"/>
      <c r="C8" s="8"/>
      <c r="D8" s="7"/>
      <c r="E8" s="7"/>
      <c r="F8" s="7"/>
      <c r="G8" s="7"/>
      <c r="H8" s="7"/>
      <c r="I8" s="7"/>
      <c r="J8" s="39"/>
    </row>
    <row r="9" spans="1:10" ht="12.75">
      <c r="A9" s="86" t="s">
        <v>15</v>
      </c>
      <c r="B9" s="7"/>
      <c r="C9" s="8"/>
      <c r="D9" s="28">
        <f aca="true" t="shared" si="0" ref="D9:J9">SUM(D5:D7)</f>
        <v>512481</v>
      </c>
      <c r="E9" s="28">
        <f t="shared" si="0"/>
        <v>72869</v>
      </c>
      <c r="F9" s="28">
        <f t="shared" si="0"/>
        <v>79460</v>
      </c>
      <c r="G9" s="28">
        <f t="shared" si="0"/>
        <v>83224</v>
      </c>
      <c r="H9" s="28">
        <f t="shared" si="0"/>
        <v>86788</v>
      </c>
      <c r="I9" s="28">
        <f t="shared" si="0"/>
        <v>91633</v>
      </c>
      <c r="J9" s="87">
        <f t="shared" si="0"/>
        <v>926455</v>
      </c>
    </row>
    <row r="10" spans="1:10" ht="12.75">
      <c r="A10" s="50"/>
      <c r="B10" s="7"/>
      <c r="C10" s="7"/>
      <c r="D10" s="8"/>
      <c r="E10" s="8"/>
      <c r="F10" s="8"/>
      <c r="G10" s="8"/>
      <c r="H10" s="8"/>
      <c r="I10" s="8"/>
      <c r="J10" s="39"/>
    </row>
    <row r="11" spans="1:10" ht="12.75">
      <c r="A11" s="43" t="s">
        <v>32</v>
      </c>
      <c r="B11" s="7"/>
      <c r="C11" s="7"/>
      <c r="D11" s="8"/>
      <c r="E11" s="8"/>
      <c r="F11" s="8"/>
      <c r="G11" s="8"/>
      <c r="H11" s="8"/>
      <c r="I11" s="8"/>
      <c r="J11" s="39"/>
    </row>
    <row r="12" spans="1:10" ht="12.75">
      <c r="A12" s="50"/>
      <c r="B12" s="4" t="s">
        <v>11</v>
      </c>
      <c r="C12" s="7"/>
      <c r="D12" s="8">
        <f>188515+54800-175+57545+62187+63694+67071-306</f>
        <v>493331</v>
      </c>
      <c r="E12" s="8"/>
      <c r="F12" s="8"/>
      <c r="G12" s="8"/>
      <c r="H12" s="8"/>
      <c r="I12" s="8"/>
      <c r="J12" s="39">
        <f aca="true" t="shared" si="1" ref="J12:J17">SUM(D12:I12)</f>
        <v>493331</v>
      </c>
    </row>
    <row r="13" spans="1:10" ht="12.75">
      <c r="A13" s="50"/>
      <c r="B13" s="5" t="s">
        <v>16</v>
      </c>
      <c r="C13" s="7"/>
      <c r="D13" s="8">
        <f>195+109+156+438+1898</f>
        <v>2796</v>
      </c>
      <c r="E13" s="8">
        <f>67793-39</f>
        <v>67754</v>
      </c>
      <c r="F13" s="8"/>
      <c r="G13" s="8"/>
      <c r="H13" s="8"/>
      <c r="I13" s="8"/>
      <c r="J13" s="39">
        <f t="shared" si="1"/>
        <v>70550</v>
      </c>
    </row>
    <row r="14" spans="1:10" ht="12.75">
      <c r="A14" s="50"/>
      <c r="B14" s="5" t="s">
        <v>17</v>
      </c>
      <c r="C14" s="7"/>
      <c r="D14" s="8">
        <f>55+117+188+385+624</f>
        <v>1369</v>
      </c>
      <c r="E14" s="8">
        <f>-67793+69618</f>
        <v>1825</v>
      </c>
      <c r="F14" s="8">
        <f>74322-101</f>
        <v>74221</v>
      </c>
      <c r="G14" s="8"/>
      <c r="H14" s="8"/>
      <c r="I14" s="8"/>
      <c r="J14" s="39">
        <f t="shared" si="1"/>
        <v>77415</v>
      </c>
    </row>
    <row r="15" spans="1:10" ht="12.75">
      <c r="A15" s="50"/>
      <c r="B15" s="5" t="s">
        <v>12</v>
      </c>
      <c r="C15" s="7"/>
      <c r="D15" s="8">
        <f>247386-247066+103+129+242+342</f>
        <v>1136</v>
      </c>
      <c r="E15" s="8">
        <f>70275-69618</f>
        <v>657</v>
      </c>
      <c r="F15" s="8">
        <f>76294-74322</f>
        <v>1972</v>
      </c>
      <c r="G15" s="8">
        <f>77340-13</f>
        <v>77327</v>
      </c>
      <c r="H15" s="8"/>
      <c r="I15" s="8"/>
      <c r="J15" s="39">
        <f t="shared" si="1"/>
        <v>81092</v>
      </c>
    </row>
    <row r="16" spans="1:10" ht="12.75">
      <c r="A16" s="50"/>
      <c r="B16" s="5" t="s">
        <v>13</v>
      </c>
      <c r="C16" s="7"/>
      <c r="D16" s="8">
        <f>366804-366824+120+166</f>
        <v>266</v>
      </c>
      <c r="E16" s="8">
        <f>70539-70275</f>
        <v>264</v>
      </c>
      <c r="F16" s="8">
        <f>76720-76294</f>
        <v>426</v>
      </c>
      <c r="G16" s="8">
        <f>78804-77340</f>
        <v>1464</v>
      </c>
      <c r="H16" s="8">
        <f>78118+21</f>
        <v>78139</v>
      </c>
      <c r="I16" s="8"/>
      <c r="J16" s="39">
        <f t="shared" si="1"/>
        <v>80559</v>
      </c>
    </row>
    <row r="17" spans="1:13" ht="12.75">
      <c r="A17" s="50"/>
      <c r="B17" s="5" t="s">
        <v>14</v>
      </c>
      <c r="C17" s="7"/>
      <c r="D17" s="8">
        <f>498902-498898</f>
        <v>4</v>
      </c>
      <c r="E17" s="8">
        <f>70568-70500</f>
        <v>68</v>
      </c>
      <c r="F17" s="8">
        <f>76786-76619</f>
        <v>167</v>
      </c>
      <c r="G17" s="8">
        <f>79206-78791</f>
        <v>415</v>
      </c>
      <c r="H17" s="8">
        <f>79323-78139</f>
        <v>1184</v>
      </c>
      <c r="I17" s="8">
        <v>62263</v>
      </c>
      <c r="J17" s="39">
        <f t="shared" si="1"/>
        <v>64101</v>
      </c>
      <c r="M17" s="34"/>
    </row>
    <row r="18" spans="1:10" ht="12.75">
      <c r="A18" s="43" t="s">
        <v>18</v>
      </c>
      <c r="B18" s="7"/>
      <c r="C18" s="7"/>
      <c r="D18" s="28">
        <f aca="true" t="shared" si="2" ref="D18:J18">SUM(D12:D17)</f>
        <v>498902</v>
      </c>
      <c r="E18" s="28">
        <f t="shared" si="2"/>
        <v>70568</v>
      </c>
      <c r="F18" s="28">
        <f t="shared" si="2"/>
        <v>76786</v>
      </c>
      <c r="G18" s="28">
        <f t="shared" si="2"/>
        <v>79206</v>
      </c>
      <c r="H18" s="28">
        <f t="shared" si="2"/>
        <v>79323</v>
      </c>
      <c r="I18" s="28">
        <f t="shared" si="2"/>
        <v>62263</v>
      </c>
      <c r="J18" s="87">
        <f t="shared" si="2"/>
        <v>867048</v>
      </c>
    </row>
    <row r="19" spans="1:10" ht="12.75">
      <c r="A19" s="50"/>
      <c r="B19" s="7"/>
      <c r="C19" s="7"/>
      <c r="D19" s="25"/>
      <c r="E19" s="25"/>
      <c r="F19" s="25"/>
      <c r="G19" s="25"/>
      <c r="H19" s="25"/>
      <c r="I19" s="25"/>
      <c r="J19" s="88"/>
    </row>
    <row r="20" spans="1:13" ht="12.75">
      <c r="A20" s="50" t="s">
        <v>39</v>
      </c>
      <c r="B20" s="7"/>
      <c r="C20" s="7"/>
      <c r="D20" s="8">
        <v>11828</v>
      </c>
      <c r="E20" s="8">
        <v>1086</v>
      </c>
      <c r="F20" s="8">
        <v>878</v>
      </c>
      <c r="G20" s="8">
        <v>479</v>
      </c>
      <c r="H20" s="8">
        <v>139</v>
      </c>
      <c r="I20" s="8">
        <v>-13</v>
      </c>
      <c r="J20" s="89">
        <f>SUM(D20:I20)</f>
        <v>14397</v>
      </c>
      <c r="M20" s="34"/>
    </row>
    <row r="21" spans="1:10" ht="12.75">
      <c r="A21" s="50"/>
      <c r="B21" s="7"/>
      <c r="C21" s="7"/>
      <c r="D21" s="8"/>
      <c r="E21" s="8"/>
      <c r="F21" s="8"/>
      <c r="G21" s="8"/>
      <c r="H21" s="8"/>
      <c r="I21" s="8"/>
      <c r="J21" s="39"/>
    </row>
    <row r="22" spans="1:10" ht="12.75">
      <c r="A22" s="43" t="s">
        <v>38</v>
      </c>
      <c r="B22" s="7"/>
      <c r="C22" s="7"/>
      <c r="D22" s="29">
        <f>D9-D18-D20</f>
        <v>1751</v>
      </c>
      <c r="E22" s="29">
        <f aca="true" t="shared" si="3" ref="E22:J22">E9-E18-E20</f>
        <v>1215</v>
      </c>
      <c r="F22" s="29">
        <f t="shared" si="3"/>
        <v>1796</v>
      </c>
      <c r="G22" s="29">
        <f t="shared" si="3"/>
        <v>3539</v>
      </c>
      <c r="H22" s="29">
        <f t="shared" si="3"/>
        <v>7326</v>
      </c>
      <c r="I22" s="29">
        <f t="shared" si="3"/>
        <v>29383</v>
      </c>
      <c r="J22" s="90">
        <f t="shared" si="3"/>
        <v>45010</v>
      </c>
    </row>
    <row r="23" spans="1:10" ht="12.75" customHeight="1">
      <c r="A23" s="91"/>
      <c r="B23" s="11"/>
      <c r="C23" s="11"/>
      <c r="D23" s="8"/>
      <c r="E23" s="8"/>
      <c r="F23" s="8"/>
      <c r="G23" s="8"/>
      <c r="H23" s="8"/>
      <c r="I23" s="8"/>
      <c r="J23" s="39"/>
    </row>
    <row r="24" spans="1:10" ht="12.75">
      <c r="A24" s="50" t="s">
        <v>33</v>
      </c>
      <c r="B24" s="7"/>
      <c r="C24" s="7"/>
      <c r="D24" s="8"/>
      <c r="E24" s="8"/>
      <c r="F24" s="8"/>
      <c r="G24" s="8"/>
      <c r="H24" s="8"/>
      <c r="I24" s="8"/>
      <c r="J24" s="89"/>
    </row>
    <row r="25" spans="1:10" ht="12.75">
      <c r="A25" s="113" t="s">
        <v>34</v>
      </c>
      <c r="B25" s="114"/>
      <c r="C25" s="114"/>
      <c r="D25" s="8">
        <f>29-1</f>
        <v>28</v>
      </c>
      <c r="E25" s="8">
        <v>51</v>
      </c>
      <c r="F25" s="8"/>
      <c r="G25" s="8"/>
      <c r="H25" s="8"/>
      <c r="I25" s="8"/>
      <c r="J25" s="89">
        <f>SUM(D25:I25)</f>
        <v>79</v>
      </c>
    </row>
    <row r="26" spans="1:10" ht="12.75">
      <c r="A26" s="92"/>
      <c r="B26" s="33"/>
      <c r="C26" s="33"/>
      <c r="D26" s="8"/>
      <c r="E26" s="8"/>
      <c r="F26" s="8"/>
      <c r="G26" s="8"/>
      <c r="H26" s="8"/>
      <c r="I26" s="8"/>
      <c r="J26" s="89"/>
    </row>
    <row r="27" spans="1:10" ht="12.75">
      <c r="A27" s="93" t="s">
        <v>35</v>
      </c>
      <c r="B27" s="33"/>
      <c r="C27" s="33"/>
      <c r="D27" s="31" t="s">
        <v>26</v>
      </c>
      <c r="E27" s="31" t="s">
        <v>26</v>
      </c>
      <c r="F27" s="31" t="s">
        <v>26</v>
      </c>
      <c r="G27" s="31" t="s">
        <v>26</v>
      </c>
      <c r="H27" s="31" t="s">
        <v>26</v>
      </c>
      <c r="I27" s="31" t="s">
        <v>26</v>
      </c>
      <c r="J27" s="94" t="s">
        <v>26</v>
      </c>
    </row>
    <row r="28" spans="1:10" ht="12.75">
      <c r="A28" s="50" t="s">
        <v>36</v>
      </c>
      <c r="B28" s="7"/>
      <c r="C28" s="7"/>
      <c r="D28" s="7"/>
      <c r="E28" s="7"/>
      <c r="F28" s="7"/>
      <c r="G28" s="7"/>
      <c r="H28" s="7"/>
      <c r="I28" s="7"/>
      <c r="J28" s="51"/>
    </row>
    <row r="29" spans="1:10" ht="12.75">
      <c r="A29" s="50"/>
      <c r="B29" s="4" t="s">
        <v>11</v>
      </c>
      <c r="C29" s="7"/>
      <c r="D29" s="12">
        <f>(D12/$D$9)*100</f>
        <v>96.26327610194329</v>
      </c>
      <c r="E29" s="12"/>
      <c r="F29" s="12"/>
      <c r="G29" s="13"/>
      <c r="H29" s="13"/>
      <c r="I29" s="13"/>
      <c r="J29" s="95"/>
    </row>
    <row r="30" spans="1:10" ht="12.75">
      <c r="A30" s="50"/>
      <c r="B30" s="5" t="s">
        <v>16</v>
      </c>
      <c r="C30" s="7"/>
      <c r="D30" s="12">
        <f>(D13/$D$9)*100+D29</f>
        <v>96.8088573039781</v>
      </c>
      <c r="E30" s="12">
        <f>(E13/$E$9)*100+E29</f>
        <v>92.98055414510972</v>
      </c>
      <c r="F30" s="12"/>
      <c r="G30" s="13"/>
      <c r="H30" s="13"/>
      <c r="I30" s="13"/>
      <c r="J30" s="95"/>
    </row>
    <row r="31" spans="1:10" ht="12.75">
      <c r="A31" s="50"/>
      <c r="B31" s="5" t="s">
        <v>17</v>
      </c>
      <c r="C31" s="7"/>
      <c r="D31" s="12">
        <f>(D14/$D$9)*100+D30</f>
        <v>97.07598915862246</v>
      </c>
      <c r="E31" s="12">
        <f>(E14/$E$9)*100+E30</f>
        <v>95.4850485117128</v>
      </c>
      <c r="F31" s="12">
        <f>(F14/$F$9)*100+F30</f>
        <v>93.40674553234332</v>
      </c>
      <c r="G31" s="13"/>
      <c r="H31" s="13"/>
      <c r="I31" s="13"/>
      <c r="J31" s="95"/>
    </row>
    <row r="32" spans="1:10" ht="12.75">
      <c r="A32" s="50"/>
      <c r="B32" s="5" t="s">
        <v>20</v>
      </c>
      <c r="C32" s="7"/>
      <c r="D32" s="13">
        <f>(D15/$D$9)*100+D31</f>
        <v>97.29765591309726</v>
      </c>
      <c r="E32" s="12">
        <f>(E15/$E$9)*100+E31</f>
        <v>96.38666648368991</v>
      </c>
      <c r="F32" s="13">
        <f>(F15/$F$9)*100+F31</f>
        <v>95.88849735716084</v>
      </c>
      <c r="G32" s="13">
        <f>(G15/$G$9)*100+G31</f>
        <v>92.91430356627896</v>
      </c>
      <c r="H32" s="13"/>
      <c r="I32" s="13"/>
      <c r="J32" s="95"/>
    </row>
    <row r="33" spans="1:10" ht="12.75">
      <c r="A33" s="50"/>
      <c r="B33" s="5" t="s">
        <v>19</v>
      </c>
      <c r="C33" s="7"/>
      <c r="D33" s="13">
        <f>(D16/$D$9)*100+D32</f>
        <v>97.34956027638097</v>
      </c>
      <c r="E33" s="12">
        <f>(E16/$E$9)*100+E32</f>
        <v>96.74896046329715</v>
      </c>
      <c r="F33" s="13">
        <f>(F16/$F$9)*100+F32</f>
        <v>96.42461615907375</v>
      </c>
      <c r="G33" s="13">
        <f>(G16/$G$9)*100+G32</f>
        <v>94.67341151590887</v>
      </c>
      <c r="H33" s="13">
        <f>(H16/$H$9)*100+H32</f>
        <v>90.0343365442227</v>
      </c>
      <c r="I33" s="13"/>
      <c r="J33" s="95"/>
    </row>
    <row r="34" spans="1:10" ht="12.75">
      <c r="A34" s="50"/>
      <c r="B34" s="5" t="s">
        <v>14</v>
      </c>
      <c r="C34" s="7"/>
      <c r="D34" s="13">
        <f>(D17/$D$9)*100+D33</f>
        <v>97.35034079312207</v>
      </c>
      <c r="E34" s="12">
        <f>(E17/$E$9)*100+E33</f>
        <v>96.84227860955963</v>
      </c>
      <c r="F34" s="13">
        <f>(F17/$F$9)*100+F33</f>
        <v>96.63478479738234</v>
      </c>
      <c r="G34" s="13">
        <f>(G17/$G$9)*100+G33</f>
        <v>95.17206575026434</v>
      </c>
      <c r="H34" s="13">
        <f>(H17/$H$9)*100+H33</f>
        <v>91.39858044890998</v>
      </c>
      <c r="I34" s="13">
        <f>(I17/$I$9)*100+I33</f>
        <v>67.94822825837853</v>
      </c>
      <c r="J34" s="95">
        <f>(J18/J9)*100</f>
        <v>93.58770798365813</v>
      </c>
    </row>
    <row r="35" spans="1:10" ht="12.75">
      <c r="A35" s="96"/>
      <c r="B35" s="14"/>
      <c r="C35" s="15"/>
      <c r="D35" s="9"/>
      <c r="E35" s="9"/>
      <c r="F35" s="9"/>
      <c r="G35" s="9"/>
      <c r="H35" s="9"/>
      <c r="I35" s="9"/>
      <c r="J35" s="97"/>
    </row>
    <row r="36" spans="1:10" ht="12.75">
      <c r="A36" s="98"/>
      <c r="B36" s="16"/>
      <c r="C36" s="16"/>
      <c r="D36" s="8"/>
      <c r="E36" s="8"/>
      <c r="F36" s="8"/>
      <c r="G36" s="8"/>
      <c r="H36" s="8"/>
      <c r="I36" s="8"/>
      <c r="J36" s="89"/>
    </row>
    <row r="37" spans="1:10" ht="25.5" customHeight="1">
      <c r="A37" s="115" t="s">
        <v>31</v>
      </c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12.75">
      <c r="A38" s="50"/>
      <c r="B38" s="7"/>
      <c r="C38" s="7"/>
      <c r="D38" s="32" t="s">
        <v>8</v>
      </c>
      <c r="E38" s="32" t="s">
        <v>8</v>
      </c>
      <c r="F38" s="32" t="s">
        <v>8</v>
      </c>
      <c r="G38" s="32" t="s">
        <v>8</v>
      </c>
      <c r="H38" s="32" t="s">
        <v>8</v>
      </c>
      <c r="I38" s="32" t="s">
        <v>8</v>
      </c>
      <c r="J38" s="99" t="s">
        <v>8</v>
      </c>
    </row>
    <row r="39" spans="1:10" ht="12.75">
      <c r="A39" s="50"/>
      <c r="B39" s="7"/>
      <c r="C39" s="7"/>
      <c r="D39" s="32"/>
      <c r="E39" s="32"/>
      <c r="F39" s="32"/>
      <c r="G39" s="32"/>
      <c r="H39" s="32"/>
      <c r="I39" s="32"/>
      <c r="J39" s="99"/>
    </row>
    <row r="40" spans="1:10" ht="12.75">
      <c r="A40" s="50" t="s">
        <v>21</v>
      </c>
      <c r="B40" s="7"/>
      <c r="C40" s="7"/>
      <c r="D40" s="27">
        <f>249695+59525+63332+66196+68511</f>
        <v>507259</v>
      </c>
      <c r="E40" s="8">
        <v>70670</v>
      </c>
      <c r="F40" s="8">
        <v>76690</v>
      </c>
      <c r="G40" s="8">
        <v>79716</v>
      </c>
      <c r="H40" s="8">
        <v>82659</v>
      </c>
      <c r="I40" s="8">
        <v>87351</v>
      </c>
      <c r="J40" s="39">
        <f>SUM(D40:I40)</f>
        <v>904345</v>
      </c>
    </row>
    <row r="41" spans="1:10" ht="12.75">
      <c r="A41" s="50" t="s">
        <v>37</v>
      </c>
      <c r="B41" s="7"/>
      <c r="C41" s="7"/>
      <c r="D41" s="27">
        <v>-750</v>
      </c>
      <c r="E41" s="8">
        <v>-1096</v>
      </c>
      <c r="F41" s="8">
        <v>-1098</v>
      </c>
      <c r="G41" s="8">
        <v>-953</v>
      </c>
      <c r="H41" s="8"/>
      <c r="I41" s="8"/>
      <c r="J41" s="39">
        <f>SUM(D41:I41)</f>
        <v>-3897</v>
      </c>
    </row>
    <row r="42" spans="1:10" ht="12.75">
      <c r="A42" s="50" t="s">
        <v>22</v>
      </c>
      <c r="B42" s="7"/>
      <c r="C42" s="7"/>
      <c r="D42" s="17">
        <f aca="true" t="shared" si="4" ref="D42:J42">SUM(D40:D41)</f>
        <v>506509</v>
      </c>
      <c r="E42" s="17">
        <f t="shared" si="4"/>
        <v>69574</v>
      </c>
      <c r="F42" s="17">
        <f t="shared" si="4"/>
        <v>75592</v>
      </c>
      <c r="G42" s="17">
        <f t="shared" si="4"/>
        <v>78763</v>
      </c>
      <c r="H42" s="17">
        <f t="shared" si="4"/>
        <v>82659</v>
      </c>
      <c r="I42" s="17">
        <f t="shared" si="4"/>
        <v>87351</v>
      </c>
      <c r="J42" s="100">
        <f t="shared" si="4"/>
        <v>900448</v>
      </c>
    </row>
    <row r="43" spans="1:10" ht="12.75">
      <c r="A43" s="50"/>
      <c r="B43" s="7"/>
      <c r="C43" s="7"/>
      <c r="D43" s="27"/>
      <c r="E43" s="27"/>
      <c r="F43" s="27"/>
      <c r="G43" s="27"/>
      <c r="H43" s="27"/>
      <c r="I43" s="27"/>
      <c r="J43" s="89"/>
    </row>
    <row r="44" spans="1:10" ht="12.75">
      <c r="A44" s="50" t="s">
        <v>30</v>
      </c>
      <c r="B44" s="7"/>
      <c r="C44" s="7"/>
      <c r="D44" s="27">
        <f aca="true" t="shared" si="5" ref="D44:J44">-D18-D25</f>
        <v>-498930</v>
      </c>
      <c r="E44" s="27">
        <f t="shared" si="5"/>
        <v>-70619</v>
      </c>
      <c r="F44" s="27">
        <f t="shared" si="5"/>
        <v>-76786</v>
      </c>
      <c r="G44" s="27">
        <f t="shared" si="5"/>
        <v>-79206</v>
      </c>
      <c r="H44" s="27">
        <f t="shared" si="5"/>
        <v>-79323</v>
      </c>
      <c r="I44" s="27">
        <f t="shared" si="5"/>
        <v>-62263</v>
      </c>
      <c r="J44" s="89">
        <f t="shared" si="5"/>
        <v>-867127</v>
      </c>
    </row>
    <row r="45" spans="1:10" ht="12.75">
      <c r="A45" s="50"/>
      <c r="B45" s="7"/>
      <c r="C45" s="7"/>
      <c r="D45" s="8"/>
      <c r="E45" s="8"/>
      <c r="F45" s="8"/>
      <c r="G45" s="8"/>
      <c r="H45" s="8"/>
      <c r="I45" s="8"/>
      <c r="J45" s="39"/>
    </row>
    <row r="46" spans="1:10" ht="12.75">
      <c r="A46" s="50" t="s">
        <v>23</v>
      </c>
      <c r="B46" s="7"/>
      <c r="C46" s="7"/>
      <c r="D46" s="6">
        <f aca="true" t="shared" si="6" ref="D46:I46">D42-D18-D25</f>
        <v>7579</v>
      </c>
      <c r="E46" s="6">
        <f t="shared" si="6"/>
        <v>-1045</v>
      </c>
      <c r="F46" s="6">
        <f t="shared" si="6"/>
        <v>-1194</v>
      </c>
      <c r="G46" s="6">
        <f t="shared" si="6"/>
        <v>-443</v>
      </c>
      <c r="H46" s="6">
        <f t="shared" si="6"/>
        <v>3336</v>
      </c>
      <c r="I46" s="6">
        <f t="shared" si="6"/>
        <v>25088</v>
      </c>
      <c r="J46" s="101">
        <f>SUM(D46:I46)</f>
        <v>33321</v>
      </c>
    </row>
    <row r="47" spans="1:10" ht="12.75">
      <c r="A47" s="50" t="s">
        <v>24</v>
      </c>
      <c r="B47" s="7"/>
      <c r="C47" s="7"/>
      <c r="D47" s="8">
        <v>-7579</v>
      </c>
      <c r="E47" s="8">
        <v>1293</v>
      </c>
      <c r="F47" s="8">
        <v>1631</v>
      </c>
      <c r="G47" s="8">
        <v>2117</v>
      </c>
      <c r="H47" s="8">
        <v>1683</v>
      </c>
      <c r="I47" s="8">
        <v>855</v>
      </c>
      <c r="J47" s="39">
        <f>SUM(D47:I47)</f>
        <v>0</v>
      </c>
    </row>
    <row r="48" spans="1:10" ht="12.75">
      <c r="A48" s="50" t="s">
        <v>25</v>
      </c>
      <c r="B48" s="7"/>
      <c r="C48" s="7"/>
      <c r="D48" s="2">
        <f aca="true" t="shared" si="7" ref="D48:J48">SUM(D46:D47)</f>
        <v>0</v>
      </c>
      <c r="E48" s="2">
        <f t="shared" si="7"/>
        <v>248</v>
      </c>
      <c r="F48" s="2">
        <f t="shared" si="7"/>
        <v>437</v>
      </c>
      <c r="G48" s="2">
        <f t="shared" si="7"/>
        <v>1674</v>
      </c>
      <c r="H48" s="2">
        <f t="shared" si="7"/>
        <v>5019</v>
      </c>
      <c r="I48" s="2">
        <f t="shared" si="7"/>
        <v>25943</v>
      </c>
      <c r="J48" s="102">
        <f t="shared" si="7"/>
        <v>33321</v>
      </c>
    </row>
    <row r="49" spans="1:10" ht="12.75">
      <c r="A49" s="50"/>
      <c r="B49" s="7"/>
      <c r="C49" s="7"/>
      <c r="D49" s="8"/>
      <c r="E49" s="8"/>
      <c r="F49" s="8"/>
      <c r="G49" s="8"/>
      <c r="H49" s="8"/>
      <c r="I49" s="8"/>
      <c r="J49" s="39"/>
    </row>
    <row r="50" spans="1:10" ht="12.75">
      <c r="A50" s="50"/>
      <c r="B50" s="7"/>
      <c r="C50" s="7"/>
      <c r="D50" s="30" t="s">
        <v>26</v>
      </c>
      <c r="E50" s="30" t="s">
        <v>26</v>
      </c>
      <c r="F50" s="30" t="s">
        <v>26</v>
      </c>
      <c r="G50" s="30" t="s">
        <v>26</v>
      </c>
      <c r="H50" s="30" t="s">
        <v>26</v>
      </c>
      <c r="I50" s="30" t="s">
        <v>26</v>
      </c>
      <c r="J50" s="103" t="s">
        <v>26</v>
      </c>
    </row>
    <row r="51" spans="1:10" ht="12.75">
      <c r="A51" s="104" t="s">
        <v>27</v>
      </c>
      <c r="B51" s="7"/>
      <c r="C51" s="7"/>
      <c r="D51" s="13">
        <f aca="true" t="shared" si="8" ref="D51:J51">(D40/D5)*100</f>
        <v>97.81937531697929</v>
      </c>
      <c r="E51" s="13">
        <f t="shared" si="8"/>
        <v>98.00033281562015</v>
      </c>
      <c r="F51" s="13">
        <f t="shared" si="8"/>
        <v>98.00012778736183</v>
      </c>
      <c r="G51" s="13">
        <f t="shared" si="8"/>
        <v>97.9986231313926</v>
      </c>
      <c r="H51" s="13">
        <f t="shared" si="8"/>
        <v>97.99874328666105</v>
      </c>
      <c r="I51" s="13">
        <f t="shared" si="8"/>
        <v>98.0007404664939</v>
      </c>
      <c r="J51" s="105">
        <f t="shared" si="8"/>
        <v>97.89847557477175</v>
      </c>
    </row>
    <row r="52" spans="1:10" ht="12.75">
      <c r="A52" s="50"/>
      <c r="B52" s="7"/>
      <c r="C52" s="7"/>
      <c r="D52" s="13"/>
      <c r="E52" s="13"/>
      <c r="F52" s="13"/>
      <c r="G52" s="13"/>
      <c r="H52" s="13"/>
      <c r="I52" s="13"/>
      <c r="J52" s="105"/>
    </row>
    <row r="53" spans="1:10" ht="12.75">
      <c r="A53" s="104" t="s">
        <v>28</v>
      </c>
      <c r="B53" s="7"/>
      <c r="C53" s="7"/>
      <c r="D53" s="77">
        <f aca="true" t="shared" si="9" ref="D53:J53">D18/D9*100</f>
        <v>97.35034079312209</v>
      </c>
      <c r="E53" s="13">
        <f t="shared" si="9"/>
        <v>96.84227860955961</v>
      </c>
      <c r="F53" s="13">
        <f t="shared" si="9"/>
        <v>96.63478479738234</v>
      </c>
      <c r="G53" s="13">
        <f t="shared" si="9"/>
        <v>95.17206575026435</v>
      </c>
      <c r="H53" s="13">
        <f t="shared" si="9"/>
        <v>91.39858044890998</v>
      </c>
      <c r="I53" s="13">
        <f t="shared" si="9"/>
        <v>67.94822825837853</v>
      </c>
      <c r="J53" s="105">
        <f t="shared" si="9"/>
        <v>93.58770798365813</v>
      </c>
    </row>
    <row r="54" spans="1:10" ht="12.75">
      <c r="A54" s="50"/>
      <c r="B54" s="7"/>
      <c r="C54" s="7"/>
      <c r="D54" s="13"/>
      <c r="E54" s="13"/>
      <c r="F54" s="13"/>
      <c r="G54" s="13"/>
      <c r="H54" s="13"/>
      <c r="I54" s="13"/>
      <c r="J54" s="105"/>
    </row>
    <row r="55" spans="1:10" ht="25.5" customHeight="1">
      <c r="A55" s="111" t="s">
        <v>29</v>
      </c>
      <c r="B55" s="112"/>
      <c r="C55" s="112"/>
      <c r="D55" s="13">
        <f aca="true" t="shared" si="10" ref="D55:J55">((D42+D47-D25)/D9)*100</f>
        <v>97.35034079312209</v>
      </c>
      <c r="E55" s="13">
        <f t="shared" si="10"/>
        <v>97.18261537828158</v>
      </c>
      <c r="F55" s="13">
        <f t="shared" si="10"/>
        <v>97.18474704253713</v>
      </c>
      <c r="G55" s="13">
        <f t="shared" si="10"/>
        <v>97.1835047582428</v>
      </c>
      <c r="H55" s="13">
        <f t="shared" si="10"/>
        <v>97.18163801447204</v>
      </c>
      <c r="I55" s="13">
        <f t="shared" si="10"/>
        <v>96.26008097519453</v>
      </c>
      <c r="J55" s="106">
        <f t="shared" si="10"/>
        <v>97.18432087904971</v>
      </c>
    </row>
    <row r="56" spans="1:10" ht="13.5" thickBot="1">
      <c r="A56" s="52"/>
      <c r="B56" s="40"/>
      <c r="C56" s="40"/>
      <c r="D56" s="41"/>
      <c r="E56" s="41"/>
      <c r="F56" s="41"/>
      <c r="G56" s="41"/>
      <c r="H56" s="41"/>
      <c r="I56" s="41"/>
      <c r="J56" s="42"/>
    </row>
    <row r="58" spans="1:10" ht="12.75">
      <c r="A58" s="78"/>
      <c r="B58" s="78"/>
      <c r="C58" s="78"/>
      <c r="D58" s="79"/>
      <c r="E58" s="79"/>
      <c r="F58" s="79"/>
      <c r="G58" s="79"/>
      <c r="H58" s="79"/>
      <c r="I58" s="79"/>
      <c r="J58" s="79"/>
    </row>
    <row r="59" spans="1:10" ht="12.75">
      <c r="A59" s="80" t="s">
        <v>44</v>
      </c>
      <c r="B59" s="78"/>
      <c r="C59" s="78"/>
      <c r="D59" s="79"/>
      <c r="E59" s="79"/>
      <c r="F59" s="79"/>
      <c r="G59" s="79"/>
      <c r="H59" s="79"/>
      <c r="I59" s="79"/>
      <c r="J59" s="79"/>
    </row>
    <row r="60" ht="13.5" thickBot="1"/>
    <row r="61" spans="1:10" ht="26.25" thickBot="1">
      <c r="A61" s="61" t="s">
        <v>40</v>
      </c>
      <c r="B61" s="48"/>
      <c r="C61" s="49"/>
      <c r="D61" s="57" t="s">
        <v>1</v>
      </c>
      <c r="E61" s="58" t="s">
        <v>2</v>
      </c>
      <c r="F61" s="58" t="s">
        <v>3</v>
      </c>
      <c r="G61" s="58" t="s">
        <v>4</v>
      </c>
      <c r="H61" s="58" t="s">
        <v>5</v>
      </c>
      <c r="I61" s="59" t="s">
        <v>6</v>
      </c>
      <c r="J61" s="60" t="s">
        <v>7</v>
      </c>
    </row>
    <row r="62" spans="1:10" ht="13.5" thickBot="1">
      <c r="A62" s="44" t="s">
        <v>26</v>
      </c>
      <c r="B62" s="52"/>
      <c r="C62" s="53"/>
      <c r="D62" s="54" t="s">
        <v>8</v>
      </c>
      <c r="E62" s="55" t="s">
        <v>8</v>
      </c>
      <c r="F62" s="55" t="s">
        <v>8</v>
      </c>
      <c r="G62" s="55" t="s">
        <v>8</v>
      </c>
      <c r="H62" s="55" t="s">
        <v>8</v>
      </c>
      <c r="I62" s="55" t="s">
        <v>8</v>
      </c>
      <c r="J62" s="56" t="s">
        <v>8</v>
      </c>
    </row>
    <row r="63" spans="1:10" ht="12.75">
      <c r="A63" s="45">
        <v>97.35</v>
      </c>
      <c r="B63" s="48" t="s">
        <v>41</v>
      </c>
      <c r="C63" s="49"/>
      <c r="D63" s="37">
        <f>D9*A63/100</f>
        <v>498900.25349999993</v>
      </c>
      <c r="E63" s="37">
        <f>E9*A63/100</f>
        <v>70937.9715</v>
      </c>
      <c r="F63" s="37">
        <f>F9*A63/100</f>
        <v>77354.31</v>
      </c>
      <c r="G63" s="37">
        <f>G9*A63/100</f>
        <v>81018.564</v>
      </c>
      <c r="H63" s="37">
        <f>H9*A63/100</f>
        <v>84488.11799999999</v>
      </c>
      <c r="I63" s="37">
        <f>I9*A63/100</f>
        <v>89204.72549999999</v>
      </c>
      <c r="J63" s="38">
        <f>SUM(D63:I63)</f>
        <v>901903.9424999999</v>
      </c>
    </row>
    <row r="64" spans="1:10" ht="12.75">
      <c r="A64" s="46"/>
      <c r="B64" s="50" t="s">
        <v>42</v>
      </c>
      <c r="C64" s="51"/>
      <c r="D64" s="8">
        <v>506509</v>
      </c>
      <c r="E64" s="8">
        <v>69574</v>
      </c>
      <c r="F64" s="8">
        <v>75592</v>
      </c>
      <c r="G64" s="8">
        <v>78763</v>
      </c>
      <c r="H64" s="8">
        <v>82659</v>
      </c>
      <c r="I64" s="8">
        <v>87351</v>
      </c>
      <c r="J64" s="39">
        <f>SUM(D64:I64)</f>
        <v>900448</v>
      </c>
    </row>
    <row r="65" spans="1:10" ht="13.5" thickBot="1">
      <c r="A65" s="35"/>
      <c r="B65" s="52" t="s">
        <v>43</v>
      </c>
      <c r="C65" s="53"/>
      <c r="D65" s="41">
        <f>D63-D64</f>
        <v>-7608.746500000067</v>
      </c>
      <c r="E65" s="41">
        <f aca="true" t="shared" si="11" ref="E65:J65">E63-E64</f>
        <v>1363.9714999999997</v>
      </c>
      <c r="F65" s="41">
        <f t="shared" si="11"/>
        <v>1762.3099999999977</v>
      </c>
      <c r="G65" s="41">
        <f t="shared" si="11"/>
        <v>2255.5639999999985</v>
      </c>
      <c r="H65" s="41">
        <f t="shared" si="11"/>
        <v>1829.1179999999877</v>
      </c>
      <c r="I65" s="41">
        <f t="shared" si="11"/>
        <v>1853.725499999986</v>
      </c>
      <c r="J65" s="42">
        <f t="shared" si="11"/>
        <v>1455.9424999998882</v>
      </c>
    </row>
    <row r="66" spans="1:10" ht="12.75">
      <c r="A66" s="62">
        <v>97.3</v>
      </c>
      <c r="B66" s="63" t="s">
        <v>41</v>
      </c>
      <c r="C66" s="64"/>
      <c r="D66" s="65">
        <f>D9*A66/100</f>
        <v>498644.013</v>
      </c>
      <c r="E66" s="65">
        <f>E9*A66/100</f>
        <v>70901.537</v>
      </c>
      <c r="F66" s="65">
        <f>F9*A66/100</f>
        <v>77314.58</v>
      </c>
      <c r="G66" s="65">
        <f>G9*A66/100</f>
        <v>80976.952</v>
      </c>
      <c r="H66" s="65">
        <f>H9*A66/100</f>
        <v>84444.724</v>
      </c>
      <c r="I66" s="65">
        <f>I9*A66/100</f>
        <v>89158.909</v>
      </c>
      <c r="J66" s="66">
        <f>SUM(D66:I66)</f>
        <v>901440.715</v>
      </c>
    </row>
    <row r="67" spans="1:10" ht="12.75">
      <c r="A67" s="67"/>
      <c r="B67" s="68" t="s">
        <v>42</v>
      </c>
      <c r="C67" s="69"/>
      <c r="D67" s="70">
        <v>506509</v>
      </c>
      <c r="E67" s="70">
        <v>69574</v>
      </c>
      <c r="F67" s="70">
        <v>75592</v>
      </c>
      <c r="G67" s="70">
        <v>78763</v>
      </c>
      <c r="H67" s="70">
        <v>82659</v>
      </c>
      <c r="I67" s="70">
        <v>87351</v>
      </c>
      <c r="J67" s="71">
        <f>SUM(D67:I67)</f>
        <v>900448</v>
      </c>
    </row>
    <row r="68" spans="1:10" ht="13.5" thickBot="1">
      <c r="A68" s="72"/>
      <c r="B68" s="73" t="s">
        <v>43</v>
      </c>
      <c r="C68" s="74"/>
      <c r="D68" s="75">
        <f aca="true" t="shared" si="12" ref="D68:J68">D66-D67</f>
        <v>-7864.987000000023</v>
      </c>
      <c r="E68" s="75">
        <f t="shared" si="12"/>
        <v>1327.5369999999966</v>
      </c>
      <c r="F68" s="75">
        <f t="shared" si="12"/>
        <v>1722.5800000000017</v>
      </c>
      <c r="G68" s="75">
        <f t="shared" si="12"/>
        <v>2213.952000000005</v>
      </c>
      <c r="H68" s="75">
        <f t="shared" si="12"/>
        <v>1785.724000000002</v>
      </c>
      <c r="I68" s="75">
        <f t="shared" si="12"/>
        <v>1807.9089999999997</v>
      </c>
      <c r="J68" s="76">
        <f t="shared" si="12"/>
        <v>992.7149999999674</v>
      </c>
    </row>
    <row r="69" spans="1:10" ht="12.75">
      <c r="A69" s="45">
        <v>97.25</v>
      </c>
      <c r="B69" s="48" t="s">
        <v>41</v>
      </c>
      <c r="C69" s="49"/>
      <c r="D69" s="37">
        <f>D9*A69/100</f>
        <v>498387.7725</v>
      </c>
      <c r="E69" s="37">
        <f>E9*A69/100</f>
        <v>70865.1025</v>
      </c>
      <c r="F69" s="37">
        <f>F9*A69/100</f>
        <v>77274.85</v>
      </c>
      <c r="G69" s="37">
        <f>G9*A69/100</f>
        <v>80935.34</v>
      </c>
      <c r="H69" s="37">
        <f>H9*A69/100</f>
        <v>84401.33</v>
      </c>
      <c r="I69" s="37">
        <f>I9*A69/100</f>
        <v>89113.0925</v>
      </c>
      <c r="J69" s="38">
        <f>SUM(D69:I69)</f>
        <v>900977.4874999999</v>
      </c>
    </row>
    <row r="70" spans="1:10" ht="12.75">
      <c r="A70" s="46"/>
      <c r="B70" s="50" t="s">
        <v>42</v>
      </c>
      <c r="C70" s="51"/>
      <c r="D70" s="8">
        <v>506509</v>
      </c>
      <c r="E70" s="8">
        <v>69574</v>
      </c>
      <c r="F70" s="8">
        <v>75592</v>
      </c>
      <c r="G70" s="8">
        <v>78763</v>
      </c>
      <c r="H70" s="8">
        <v>82659</v>
      </c>
      <c r="I70" s="8">
        <v>87351</v>
      </c>
      <c r="J70" s="39">
        <f>SUM(D70:I70)</f>
        <v>900448</v>
      </c>
    </row>
    <row r="71" spans="1:10" ht="13.5" thickBot="1">
      <c r="A71" s="35"/>
      <c r="B71" s="52" t="s">
        <v>43</v>
      </c>
      <c r="C71" s="53"/>
      <c r="D71" s="41">
        <f aca="true" t="shared" si="13" ref="D71:J71">D69-D70</f>
        <v>-8121.227499999979</v>
      </c>
      <c r="E71" s="41">
        <f t="shared" si="13"/>
        <v>1291.1024999999936</v>
      </c>
      <c r="F71" s="41">
        <f t="shared" si="13"/>
        <v>1682.8500000000058</v>
      </c>
      <c r="G71" s="41">
        <f t="shared" si="13"/>
        <v>2172.3399999999965</v>
      </c>
      <c r="H71" s="41">
        <f t="shared" si="13"/>
        <v>1742.3300000000017</v>
      </c>
      <c r="I71" s="41">
        <f t="shared" si="13"/>
        <v>1762.0924999999988</v>
      </c>
      <c r="J71" s="42">
        <f t="shared" si="13"/>
        <v>529.4874999999302</v>
      </c>
    </row>
    <row r="72" spans="1:10" ht="12.75">
      <c r="A72" s="45">
        <v>97.2</v>
      </c>
      <c r="B72" s="48" t="s">
        <v>41</v>
      </c>
      <c r="C72" s="49"/>
      <c r="D72" s="37">
        <f>D9*A72/100</f>
        <v>498131.532</v>
      </c>
      <c r="E72" s="37">
        <f>E9*A72/100</f>
        <v>70828.668</v>
      </c>
      <c r="F72" s="37">
        <f>F9*A72/100</f>
        <v>77235.12</v>
      </c>
      <c r="G72" s="37">
        <f>G9*A72/100</f>
        <v>80893.728</v>
      </c>
      <c r="H72" s="37">
        <f>H9*A72/100</f>
        <v>84357.936</v>
      </c>
      <c r="I72" s="37">
        <f>I9*A72/100</f>
        <v>89067.276</v>
      </c>
      <c r="J72" s="38">
        <f>SUM(D72:I72)</f>
        <v>900514.2599999999</v>
      </c>
    </row>
    <row r="73" spans="1:10" ht="12.75">
      <c r="A73" s="36"/>
      <c r="B73" s="50" t="s">
        <v>42</v>
      </c>
      <c r="C73" s="51"/>
      <c r="D73" s="8">
        <v>506509</v>
      </c>
      <c r="E73" s="8">
        <v>69574</v>
      </c>
      <c r="F73" s="8">
        <v>75592</v>
      </c>
      <c r="G73" s="8">
        <v>78763</v>
      </c>
      <c r="H73" s="8">
        <v>82659</v>
      </c>
      <c r="I73" s="8">
        <v>87351</v>
      </c>
      <c r="J73" s="39">
        <f>SUM(D73:I73)</f>
        <v>900448</v>
      </c>
    </row>
    <row r="74" spans="1:10" ht="13.5" thickBot="1">
      <c r="A74" s="47"/>
      <c r="B74" s="52" t="s">
        <v>43</v>
      </c>
      <c r="C74" s="53"/>
      <c r="D74" s="41">
        <f aca="true" t="shared" si="14" ref="D74:J74">D72-D73</f>
        <v>-8377.467999999993</v>
      </c>
      <c r="E74" s="41">
        <f t="shared" si="14"/>
        <v>1254.6680000000051</v>
      </c>
      <c r="F74" s="41">
        <f t="shared" si="14"/>
        <v>1643.1199999999953</v>
      </c>
      <c r="G74" s="41">
        <f t="shared" si="14"/>
        <v>2130.728000000003</v>
      </c>
      <c r="H74" s="41">
        <f t="shared" si="14"/>
        <v>1698.9360000000015</v>
      </c>
      <c r="I74" s="41">
        <f t="shared" si="14"/>
        <v>1716.275999999998</v>
      </c>
      <c r="J74" s="42">
        <f t="shared" si="14"/>
        <v>66.2599999998929</v>
      </c>
    </row>
  </sheetData>
  <mergeCells count="4">
    <mergeCell ref="A1:J1"/>
    <mergeCell ref="A55:C55"/>
    <mergeCell ref="A25:C25"/>
    <mergeCell ref="A37:J37"/>
  </mergeCells>
  <printOptions horizontalCentered="1"/>
  <pageMargins left="0.4330708661417323" right="0.2755905511811024" top="0.68" bottom="0.47" header="0.31496062992125984" footer="0.1968503937007874"/>
  <pageSetup fitToHeight="1" fitToWidth="1" horizontalDpi="300" verticalDpi="300" orientation="portrait" paperSize="9" scale="75" r:id="rId1"/>
  <headerFooter alignWithMargins="0">
    <oddHeader>&amp;R&amp;"Arial,Bold"&amp;12&amp;UAppendix 5</oddHeader>
    <oddFooter>&amp;R&amp;"Arial,Regular"&amp;8&amp;D&amp;F&amp;A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2007-01-31T14:02:43Z</cp:lastPrinted>
  <dcterms:created xsi:type="dcterms:W3CDTF">2006-11-21T14:00:14Z</dcterms:created>
  <dcterms:modified xsi:type="dcterms:W3CDTF">2007-02-14T11:49:27Z</dcterms:modified>
  <cp:category/>
  <cp:version/>
  <cp:contentType/>
  <cp:contentStatus/>
</cp:coreProperties>
</file>