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with constraint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<sst xmlns="http://schemas.openxmlformats.org/spreadsheetml/2006/main" count="65" uniqueCount="53">
  <si>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Year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</si>
  <si>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</si>
  <si>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</si>
  <si>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</si>
  <si>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</si>
  <si>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</si>
  <si>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</si>
  <si>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</si>
  <si>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</si>
  <si>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</si>
  <si>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</si>
  <si>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</si>
  <si>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Formula</t>
  </si>
  <si>
    <t>Guideline</t>
  </si>
  <si>
    <t>Limit</t>
  </si>
  <si>
    <t>April</t>
  </si>
  <si>
    <t>Actual</t>
  </si>
  <si>
    <t>Rent</t>
  </si>
  <si>
    <t>Increase</t>
  </si>
  <si>
    <t xml:space="preserve"> at March</t>
  </si>
  <si>
    <t>£</t>
  </si>
  <si>
    <t>Starting Point</t>
  </si>
  <si>
    <t>plus 10% diff</t>
  </si>
  <si>
    <t>Year 1</t>
  </si>
  <si>
    <t>plus 20% diff</t>
  </si>
  <si>
    <t>Year 2</t>
  </si>
  <si>
    <t>plus 30% diff</t>
  </si>
  <si>
    <t>Year 3</t>
  </si>
  <si>
    <t>plus 40% diff</t>
  </si>
  <si>
    <t>Year 4</t>
  </si>
  <si>
    <t>plus 50% diff</t>
  </si>
  <si>
    <t>Year 5</t>
  </si>
  <si>
    <t>plus 60% diff</t>
  </si>
  <si>
    <t>Year 6</t>
  </si>
  <si>
    <t>plus 70% diff</t>
  </si>
  <si>
    <t>Year 7</t>
  </si>
  <si>
    <t>plus 80% diff</t>
  </si>
  <si>
    <t>Year 8</t>
  </si>
  <si>
    <t>plus 90% diff</t>
  </si>
  <si>
    <t>Year 9</t>
  </si>
  <si>
    <t>plus 100% diff</t>
  </si>
  <si>
    <t>Year 10</t>
  </si>
  <si>
    <t>(Exemplification based on 52 weeks)</t>
  </si>
  <si>
    <t>Start</t>
  </si>
  <si>
    <t>RPI (3.3%) + 1% real</t>
  </si>
  <si>
    <t>RPI (1.7%) + 0.5% real</t>
  </si>
  <si>
    <t>RPI (2.8%) + 0.5% real</t>
  </si>
  <si>
    <t>RPI (3.1%) + 0.5% real</t>
  </si>
  <si>
    <t>RPI (2.7%) + 0.5% real</t>
  </si>
  <si>
    <t>inflation + 0.5%</t>
  </si>
  <si>
    <t>%</t>
  </si>
  <si>
    <t>RPI (3.6%) + 0.5% real</t>
  </si>
  <si>
    <t xml:space="preserve">  Rent Restructuring Plan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</si>
</sst>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"/>
    <numFmt numFmtId="169" formatCode="&quot;£&quot;#,##0.00"/>
    <numFmt numFmtId="170" formatCode="0.0%"/>
  </numFmts>
  <fonts count="7">
    <font>
      <sz val="10"/>
      <name val="Arial"/>
      <family val="0"/>
    </font>
    <font>
      <b/>
      <sz val="12"/>
      <name val="Arial"/>
      <family val="2"/>
    </font>
    <font>
      <sz val="10"/>
      <name val="Comic Sans MS"/>
      <family val="4"/>
    </font>
    <font>
      <u val="single"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Comic Sans MS"/>
      <family val="4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 horizontal="right"/>
    </xf>
    <xf numFmtId="10" fontId="2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2" fillId="0" borderId="0" xfId="0" applyNumberFormat="1" applyFont="1" applyAlignment="1" quotePrefix="1">
      <alignment/>
    </xf>
    <xf numFmtId="2" fontId="2" fillId="0" borderId="0" xfId="0" applyNumberFormat="1" applyFont="1" applyFill="1" applyAlignment="1">
      <alignment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left"/>
    </xf>
    <xf numFmtId="10" fontId="2" fillId="0" borderId="0" xfId="0" applyNumberFormat="1" applyFont="1" applyAlignment="1">
      <alignment horizontal="left"/>
    </xf>
    <xf numFmtId="2" fontId="2" fillId="0" borderId="1" xfId="0" applyNumberFormat="1" applyFont="1" applyFill="1" applyBorder="1" applyAlignment="1">
      <alignment/>
    </xf>
    <xf numFmtId="9" fontId="3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49"/>
  <sheetViews>
    <sheetView tabSelected="1" workbookViewId="0" topLeftCell="A1">
      <selection activeCell="E2" sqref="E2"/>
    </sheetView>
  </sheetViews>
  <sheetFormatPr defaultColWidth="9.140625" defaultRowHeight="12.75"/>
  <cols>
    <col min="1" max="1" width="20.421875" style="2" customWidth="1"/>
    <col min="2" max="2" width="7.421875" style="2" customWidth="1"/>
    <col min="3" max="3" width="8.421875" style="3" customWidth="1"/>
    <col min="4" max="4" width="8.57421875" style="3" customWidth="1"/>
    <col min="5" max="5" width="9.421875" style="2" customWidth="1"/>
    <col min="6" max="6" width="9.00390625" style="2" customWidth="1"/>
    <col min="7" max="7" width="9.28125" style="2" customWidth="1"/>
    <col min="8" max="8" width="9.8515625" style="2" customWidth="1"/>
    <col min="9" max="16384" width="9.140625" style="2" customWidth="1"/>
  </cols>
  <sheetData>
    <row r="1" spans="1:250" ht="16.5">
      <c r="A1" s="23" t="s">
        <v>52</v>
      </c>
      <c r="B1" s="23"/>
      <c r="C1" s="23"/>
      <c r="D1" s="23"/>
      <c r="E1" s="23"/>
      <c r="F1" s="23"/>
      <c r="G1" s="23"/>
      <c r="H1" s="23"/>
      <c r="I1" s="23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6.5">
      <c r="A2" s="1"/>
      <c r="B2" s="1"/>
      <c r="C2" s="1"/>
      <c r="D2" s="1"/>
      <c r="E2" s="1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4" spans="3:10" s="5" customFormat="1" ht="15">
      <c r="C4" s="24" t="s">
        <v>0</v>
      </c>
      <c r="D4" s="24"/>
      <c r="E4" s="5" t="s">
        <v>12</v>
      </c>
      <c r="F4" s="5" t="s">
        <v>13</v>
      </c>
      <c r="G4" s="5" t="s">
        <v>14</v>
      </c>
      <c r="H4" s="5" t="s">
        <v>15</v>
      </c>
      <c r="I4" s="5" t="s">
        <v>16</v>
      </c>
      <c r="J4" s="16"/>
    </row>
    <row r="5" spans="5:10" s="5" customFormat="1" ht="15">
      <c r="E5" s="5" t="s">
        <v>17</v>
      </c>
      <c r="F5" s="5" t="s">
        <v>17</v>
      </c>
      <c r="G5" s="5" t="s">
        <v>17</v>
      </c>
      <c r="H5" s="5" t="s">
        <v>17</v>
      </c>
      <c r="I5" s="5" t="s">
        <v>17</v>
      </c>
      <c r="J5" s="17"/>
    </row>
    <row r="6" spans="8:9" ht="15">
      <c r="H6" s="6" t="s">
        <v>18</v>
      </c>
      <c r="I6" s="6" t="s">
        <v>19</v>
      </c>
    </row>
    <row r="7" spans="5:9" ht="15">
      <c r="E7" s="5" t="s">
        <v>20</v>
      </c>
      <c r="F7" s="5" t="s">
        <v>20</v>
      </c>
      <c r="G7" s="5" t="s">
        <v>20</v>
      </c>
      <c r="H7" s="5" t="s">
        <v>20</v>
      </c>
      <c r="I7" s="5" t="s">
        <v>20</v>
      </c>
    </row>
    <row r="8" ht="15">
      <c r="H8" s="6"/>
    </row>
    <row r="9" spans="1:9" ht="15">
      <c r="A9" s="7" t="s">
        <v>21</v>
      </c>
      <c r="E9" s="8">
        <v>46.91</v>
      </c>
      <c r="F9" s="8">
        <v>36.7</v>
      </c>
      <c r="G9" s="8">
        <v>45.41</v>
      </c>
      <c r="H9" s="9"/>
      <c r="I9" s="9">
        <v>45.9</v>
      </c>
    </row>
    <row r="10" spans="1:9" ht="15">
      <c r="A10" s="2" t="s">
        <v>44</v>
      </c>
      <c r="B10" s="10">
        <v>0.043</v>
      </c>
      <c r="E10" s="11">
        <f>E9*0.043</f>
        <v>2.01713</v>
      </c>
      <c r="F10" s="11"/>
      <c r="G10" s="11"/>
      <c r="H10" s="12"/>
      <c r="I10" s="12"/>
    </row>
    <row r="11" spans="3:9" ht="15">
      <c r="C11" s="3" t="s">
        <v>43</v>
      </c>
      <c r="D11" s="3" t="s">
        <v>1</v>
      </c>
      <c r="E11" s="8">
        <f>SUM(E9:E10)</f>
        <v>48.92713</v>
      </c>
      <c r="F11" s="8">
        <f>SUM(F9:F10)</f>
        <v>36.7</v>
      </c>
      <c r="G11" s="8">
        <f>SUM(G9:G10)</f>
        <v>45.41</v>
      </c>
      <c r="H11" s="8"/>
      <c r="I11" s="8">
        <v>45.96</v>
      </c>
    </row>
    <row r="12" spans="1:9" ht="15">
      <c r="A12" s="2" t="s">
        <v>45</v>
      </c>
      <c r="B12" s="10">
        <v>0.022</v>
      </c>
      <c r="E12" s="8">
        <f>E11*0.022</f>
        <v>1.0763968599999998</v>
      </c>
      <c r="F12" s="8">
        <f>(F11)*0.022</f>
        <v>0.8074</v>
      </c>
      <c r="G12" s="8">
        <f>G11*0.022</f>
        <v>0.9990199999999999</v>
      </c>
      <c r="H12" s="8"/>
      <c r="I12" s="8"/>
    </row>
    <row r="13" spans="1:9" ht="15">
      <c r="A13" s="2" t="s">
        <v>22</v>
      </c>
      <c r="E13" s="11"/>
      <c r="F13" s="11">
        <f>(E14-(F11+F12))*0.1</f>
        <v>1.2496126859999999</v>
      </c>
      <c r="G13" s="11">
        <f>(E14-(G11+G12))*0.1</f>
        <v>0.3594506860000003</v>
      </c>
      <c r="H13" s="11"/>
      <c r="I13" s="11"/>
    </row>
    <row r="14" spans="3:9" ht="15">
      <c r="C14" s="3" t="s">
        <v>23</v>
      </c>
      <c r="D14" s="3" t="s">
        <v>2</v>
      </c>
      <c r="E14" s="8">
        <f>SUM(E11:E13)</f>
        <v>50.00352686</v>
      </c>
      <c r="F14" s="8">
        <f>SUM(F11:F13)</f>
        <v>38.757012686</v>
      </c>
      <c r="G14" s="8">
        <f>SUM(G11:G13)</f>
        <v>46.768470686</v>
      </c>
      <c r="H14" s="8">
        <f>+I14-I11</f>
        <v>0</v>
      </c>
      <c r="I14" s="8">
        <v>45.96</v>
      </c>
    </row>
    <row r="15" spans="1:9" ht="15">
      <c r="A15" s="2" t="s">
        <v>45</v>
      </c>
      <c r="B15" s="10">
        <v>0.022</v>
      </c>
      <c r="E15" s="8">
        <f>E14*0.022</f>
        <v>1.10007759092</v>
      </c>
      <c r="F15" s="8">
        <f>(F14)*0.022</f>
        <v>0.852654279092</v>
      </c>
      <c r="G15" s="8">
        <f>G14*0.022</f>
        <v>1.028906355092</v>
      </c>
      <c r="H15" s="8"/>
      <c r="I15" s="8"/>
    </row>
    <row r="16" spans="1:9" ht="15">
      <c r="A16" s="2" t="s">
        <v>24</v>
      </c>
      <c r="E16" s="11"/>
      <c r="F16" s="11">
        <f>((E17-(F14+F15))/9)</f>
        <v>1.2771041650919999</v>
      </c>
      <c r="G16" s="11">
        <f>(E17-(G14+G15))/9</f>
        <v>0.36735860109200047</v>
      </c>
      <c r="H16" s="11"/>
      <c r="I16" s="11"/>
    </row>
    <row r="17" spans="3:9" ht="15">
      <c r="C17" s="3" t="s">
        <v>25</v>
      </c>
      <c r="D17" s="3" t="s">
        <v>3</v>
      </c>
      <c r="E17" s="8">
        <f>SUM(E14:E16)</f>
        <v>51.10360445092</v>
      </c>
      <c r="F17" s="8">
        <f>SUM(F14:F16)</f>
        <v>40.886771130184</v>
      </c>
      <c r="G17" s="8">
        <f>SUM(G14:G16)</f>
        <v>48.164735642184</v>
      </c>
      <c r="H17" s="8">
        <f>+I17-I14</f>
        <v>1.2199999999999989</v>
      </c>
      <c r="I17" s="8">
        <v>47.18</v>
      </c>
    </row>
    <row r="18" spans="1:9" ht="15">
      <c r="A18" s="2" t="s">
        <v>46</v>
      </c>
      <c r="B18" s="10">
        <v>0.033</v>
      </c>
      <c r="E18" s="8">
        <f>E17*0.033</f>
        <v>1.68641894688036</v>
      </c>
      <c r="F18" s="8">
        <f>(F17)*0.033</f>
        <v>1.349263447296072</v>
      </c>
      <c r="G18" s="8">
        <f>G17*0.033</f>
        <v>1.589436276192072</v>
      </c>
      <c r="H18" s="8"/>
      <c r="I18" s="8"/>
    </row>
    <row r="19" spans="1:9" ht="15">
      <c r="A19" s="2" t="s">
        <v>26</v>
      </c>
      <c r="E19" s="11"/>
      <c r="F19" s="11">
        <f>(E20-(F17+F18))/8</f>
        <v>1.3192486025400356</v>
      </c>
      <c r="G19" s="11">
        <f>(E20-(G17+G18))/8</f>
        <v>0.379481434928036</v>
      </c>
      <c r="H19" s="11"/>
      <c r="I19" s="11"/>
    </row>
    <row r="20" spans="3:9" ht="15">
      <c r="C20" s="3" t="s">
        <v>27</v>
      </c>
      <c r="D20" s="3" t="s">
        <v>4</v>
      </c>
      <c r="E20" s="8">
        <f>SUM(E17:E19)</f>
        <v>52.79002339780036</v>
      </c>
      <c r="F20" s="8">
        <f>SUM(F17:F19)</f>
        <v>43.55528318002011</v>
      </c>
      <c r="G20" s="8">
        <f>SUM(G17:G19)</f>
        <v>50.13365335330411</v>
      </c>
      <c r="H20" s="8">
        <f>+I20-I17</f>
        <v>1.6899999999999977</v>
      </c>
      <c r="I20" s="8">
        <v>48.87</v>
      </c>
    </row>
    <row r="21" spans="1:9" ht="15">
      <c r="A21" s="2" t="s">
        <v>47</v>
      </c>
      <c r="B21" s="10">
        <v>0.036</v>
      </c>
      <c r="E21" s="8">
        <f>E20*0.036</f>
        <v>1.9004408423208128</v>
      </c>
      <c r="F21" s="8">
        <f>(F20)*0.036</f>
        <v>1.567990194480724</v>
      </c>
      <c r="G21" s="14">
        <f>G20*0.036</f>
        <v>1.804811520718948</v>
      </c>
      <c r="H21" s="8"/>
      <c r="I21" s="8"/>
    </row>
    <row r="22" spans="1:9" ht="15">
      <c r="A22" s="2" t="s">
        <v>28</v>
      </c>
      <c r="B22" s="10"/>
      <c r="E22" s="11"/>
      <c r="F22" s="11">
        <f>(E23-(F20+F21))/7</f>
        <v>1.3667415522314772</v>
      </c>
      <c r="G22" s="18">
        <f>(E23-(G20+G21))/7</f>
        <v>0.3931427665854445</v>
      </c>
      <c r="H22" s="11"/>
      <c r="I22" s="11"/>
    </row>
    <row r="23" spans="3:9" ht="15">
      <c r="C23" s="3" t="s">
        <v>29</v>
      </c>
      <c r="D23" s="3" t="s">
        <v>5</v>
      </c>
      <c r="E23" s="8">
        <f>SUM(E20:E22)</f>
        <v>54.69046424012117</v>
      </c>
      <c r="F23" s="8">
        <f>SUM(F20:F22)</f>
        <v>46.49001492673231</v>
      </c>
      <c r="G23" s="14">
        <f>SUM(G20:G22)</f>
        <v>52.3316076406085</v>
      </c>
      <c r="H23" s="8"/>
      <c r="I23" s="8">
        <v>49.23</v>
      </c>
    </row>
    <row r="24" spans="1:9" ht="15">
      <c r="A24" s="2" t="s">
        <v>48</v>
      </c>
      <c r="B24" s="10">
        <v>0.032</v>
      </c>
      <c r="E24" s="8">
        <f>E23*0.032</f>
        <v>1.7500948556838776</v>
      </c>
      <c r="F24" s="8">
        <f>(F23)*0.032</f>
        <v>1.4876804776554338</v>
      </c>
      <c r="G24" s="14">
        <f>G23*0.032</f>
        <v>1.6746114444994722</v>
      </c>
      <c r="H24" s="14">
        <f>I23*0.032</f>
        <v>1.5753599999999999</v>
      </c>
      <c r="I24" s="8"/>
    </row>
    <row r="25" spans="1:11" ht="15">
      <c r="A25" s="2" t="s">
        <v>30</v>
      </c>
      <c r="B25" s="10"/>
      <c r="E25" s="11"/>
      <c r="F25" s="11">
        <f>((E26-(F23+F24))/6)-0.01</f>
        <v>1.4004772819028852</v>
      </c>
      <c r="G25" s="18">
        <f>((E26-(G23+G24))/6)-0.01</f>
        <v>0.3957233351161796</v>
      </c>
      <c r="H25" s="18">
        <v>0.83</v>
      </c>
      <c r="I25" s="11"/>
      <c r="K25" s="19"/>
    </row>
    <row r="26" spans="3:11" ht="16.5">
      <c r="C26" s="3" t="s">
        <v>31</v>
      </c>
      <c r="D26" s="3" t="s">
        <v>6</v>
      </c>
      <c r="E26" s="8">
        <f>SUM(E23:E25)</f>
        <v>56.44055909580505</v>
      </c>
      <c r="F26" s="8">
        <f>SUM(F23:F25)</f>
        <v>49.378172686290625</v>
      </c>
      <c r="G26" s="14">
        <f>SUM(G23:G25)</f>
        <v>54.40194242022415</v>
      </c>
      <c r="H26" s="20">
        <f>SUM(H23:H25)</f>
        <v>2.40536</v>
      </c>
      <c r="I26" s="8">
        <f>I23+H26</f>
        <v>51.63536</v>
      </c>
      <c r="J26" s="8"/>
      <c r="K26" s="8"/>
    </row>
    <row r="27" spans="1:11" ht="15">
      <c r="A27" s="2" t="s">
        <v>51</v>
      </c>
      <c r="B27" s="10">
        <v>0.041</v>
      </c>
      <c r="E27" s="8">
        <f>E26*0.041</f>
        <v>2.314062922928007</v>
      </c>
      <c r="F27" s="8">
        <f>F26*0.041</f>
        <v>2.024505080137916</v>
      </c>
      <c r="G27" s="14">
        <f>G26*0.041</f>
        <v>2.2304796392291903</v>
      </c>
      <c r="H27" s="14">
        <f>I26*0.041</f>
        <v>2.11704976</v>
      </c>
      <c r="I27" s="8"/>
      <c r="J27" s="8"/>
      <c r="K27" s="8"/>
    </row>
    <row r="28" spans="1:11" ht="15">
      <c r="A28" s="2" t="s">
        <v>32</v>
      </c>
      <c r="B28" s="10"/>
      <c r="E28" s="21"/>
      <c r="F28" s="21">
        <f>(E30-(F26+F27))/5</f>
        <v>1.470388850460904</v>
      </c>
      <c r="G28" s="21">
        <f>(E30-(G26+G27))/5</f>
        <v>0.4244399918559438</v>
      </c>
      <c r="H28" s="22">
        <f>((E30-(I26+H27))/5)</f>
        <v>1.000442451746612</v>
      </c>
      <c r="I28" s="21"/>
      <c r="J28" s="8"/>
      <c r="K28" s="8"/>
    </row>
    <row r="29" spans="2:11" ht="15">
      <c r="B29" s="10"/>
      <c r="E29" s="11"/>
      <c r="F29" s="11"/>
      <c r="G29" s="11">
        <v>-0.07</v>
      </c>
      <c r="H29" s="18">
        <v>-0.54</v>
      </c>
      <c r="I29" s="11"/>
      <c r="J29" s="5" t="s">
        <v>50</v>
      </c>
      <c r="K29" s="8"/>
    </row>
    <row r="30" spans="3:11" ht="16.5">
      <c r="C30" s="3" t="s">
        <v>33</v>
      </c>
      <c r="D30" s="3" t="s">
        <v>7</v>
      </c>
      <c r="E30" s="8">
        <f>SUM(E26:E28)</f>
        <v>58.75462201873306</v>
      </c>
      <c r="F30" s="8">
        <f>SUM(F26:F28)</f>
        <v>52.873066616889446</v>
      </c>
      <c r="G30" s="14">
        <f>SUM(G26:G29)</f>
        <v>56.98686205130928</v>
      </c>
      <c r="H30" s="20">
        <f>SUM(H27:H29)</f>
        <v>2.5774922117466117</v>
      </c>
      <c r="I30" s="8">
        <f>I26+H30</f>
        <v>54.21285221174661</v>
      </c>
      <c r="J30" s="8">
        <f>H30/I26*100+0.01</f>
        <v>5.001719263207638</v>
      </c>
      <c r="K30" s="8"/>
    </row>
    <row r="31" spans="1:11" ht="15">
      <c r="A31" s="2" t="s">
        <v>49</v>
      </c>
      <c r="B31" s="10">
        <v>0.033</v>
      </c>
      <c r="E31" s="8">
        <f>E30*0.033</f>
        <v>1.938902526618191</v>
      </c>
      <c r="F31" s="8">
        <f>F30*0.033</f>
        <v>1.7448111983573518</v>
      </c>
      <c r="G31" s="14">
        <f>G30*0.033</f>
        <v>1.8805664476932062</v>
      </c>
      <c r="H31" s="14">
        <f>I30*0.033</f>
        <v>1.7890241229876382</v>
      </c>
      <c r="I31" s="8"/>
      <c r="J31" s="8"/>
      <c r="K31" s="8"/>
    </row>
    <row r="32" spans="1:11" ht="15">
      <c r="A32" s="2" t="s">
        <v>34</v>
      </c>
      <c r="B32" s="10"/>
      <c r="E32" s="11"/>
      <c r="F32" s="11">
        <f>(E33-(F30+F31))/4</f>
        <v>1.518911682526113</v>
      </c>
      <c r="G32" s="11">
        <f>(E33-(G30+G31))/4</f>
        <v>0.4565240115871916</v>
      </c>
      <c r="H32" s="18">
        <f>((E33-(I30+H31))/4)</f>
        <v>1.172912052654251</v>
      </c>
      <c r="I32" s="11"/>
      <c r="J32" s="8"/>
      <c r="K32" s="8"/>
    </row>
    <row r="33" spans="3:11" ht="16.5">
      <c r="C33" s="3" t="s">
        <v>35</v>
      </c>
      <c r="D33" s="3" t="s">
        <v>8</v>
      </c>
      <c r="E33" s="8">
        <f>SUM(E30:E32)</f>
        <v>60.69352454535125</v>
      </c>
      <c r="F33" s="8">
        <f>SUM(F30:F32)</f>
        <v>56.13678949777291</v>
      </c>
      <c r="G33" s="14">
        <f>SUM(G30:G32)</f>
        <v>59.32395251058968</v>
      </c>
      <c r="H33" s="20">
        <f>SUM(H31:H32)</f>
        <v>2.961936175641889</v>
      </c>
      <c r="I33" s="8">
        <f>I30+H33</f>
        <v>57.174788387388496</v>
      </c>
      <c r="J33" s="8">
        <f>H33/I30*100</f>
        <v>5.463531348752961</v>
      </c>
      <c r="K33" s="8"/>
    </row>
    <row r="34" spans="1:11" ht="15">
      <c r="A34" s="2" t="s">
        <v>49</v>
      </c>
      <c r="B34" s="10">
        <v>0.033</v>
      </c>
      <c r="E34" s="8">
        <f>E33*0.033</f>
        <v>2.0028863099965912</v>
      </c>
      <c r="F34" s="8">
        <f>F33*0.033</f>
        <v>1.852514053426506</v>
      </c>
      <c r="G34" s="14">
        <f>G33*0.033</f>
        <v>1.9576904328494595</v>
      </c>
      <c r="H34" s="14">
        <f>I33*0.033</f>
        <v>1.8867680167838206</v>
      </c>
      <c r="I34" s="8"/>
      <c r="J34" s="8"/>
      <c r="K34" s="8"/>
    </row>
    <row r="35" spans="1:11" ht="15">
      <c r="A35" s="2" t="s">
        <v>36</v>
      </c>
      <c r="B35" s="10"/>
      <c r="E35" s="11"/>
      <c r="F35" s="11">
        <f>(E36-(F33+F34))/3</f>
        <v>1.5690357680494766</v>
      </c>
      <c r="G35" s="11">
        <f>(E36-(G33+G34))/3</f>
        <v>0.47158930396956816</v>
      </c>
      <c r="H35" s="18">
        <f>((E36-(I33+H34))/3)</f>
        <v>1.2116181503918426</v>
      </c>
      <c r="I35" s="11"/>
      <c r="J35" s="8"/>
      <c r="K35" s="8"/>
    </row>
    <row r="36" spans="3:11" ht="16.5">
      <c r="C36" s="3" t="s">
        <v>37</v>
      </c>
      <c r="D36" s="3" t="s">
        <v>9</v>
      </c>
      <c r="E36" s="8">
        <f>SUM(E33:E35)</f>
        <v>62.69641085534784</v>
      </c>
      <c r="F36" s="8">
        <f>SUM(F33:F35)</f>
        <v>59.55833931924889</v>
      </c>
      <c r="G36" s="14">
        <f>SUM(G33:G35)</f>
        <v>61.753232247408704</v>
      </c>
      <c r="H36" s="20">
        <f>SUM(H34:H35)</f>
        <v>3.098386167175663</v>
      </c>
      <c r="I36" s="8">
        <f>I33+H36</f>
        <v>60.27317455456416</v>
      </c>
      <c r="J36" s="8">
        <f>H36/I33*100</f>
        <v>5.419147590337386</v>
      </c>
      <c r="K36" s="8"/>
    </row>
    <row r="37" spans="1:11" ht="15">
      <c r="A37" s="2" t="s">
        <v>49</v>
      </c>
      <c r="B37" s="10">
        <v>0.033</v>
      </c>
      <c r="E37" s="8">
        <f>E36*0.033</f>
        <v>2.068981558226479</v>
      </c>
      <c r="F37" s="8">
        <f>F36*0.033</f>
        <v>1.9654251975352133</v>
      </c>
      <c r="G37" s="14">
        <f>G36*0.033</f>
        <v>2.0378566641644875</v>
      </c>
      <c r="H37" s="14">
        <f>I36*0.033</f>
        <v>1.9890147603006172</v>
      </c>
      <c r="I37" s="8"/>
      <c r="J37" s="8"/>
      <c r="K37" s="8"/>
    </row>
    <row r="38" spans="1:11" ht="15">
      <c r="A38" s="2" t="s">
        <v>38</v>
      </c>
      <c r="B38" s="10"/>
      <c r="E38" s="11"/>
      <c r="F38" s="11">
        <f>(E39-(F36+F37))/2</f>
        <v>1.62081394839511</v>
      </c>
      <c r="G38" s="11">
        <f>(E39-(G36+G37))/2</f>
        <v>0.48715175100056385</v>
      </c>
      <c r="H38" s="18">
        <f>((E39-(I36+H37))/2)</f>
        <v>1.2516015493547705</v>
      </c>
      <c r="I38" s="11"/>
      <c r="J38" s="8"/>
      <c r="K38" s="8"/>
    </row>
    <row r="39" spans="3:11" ht="16.5">
      <c r="C39" s="3" t="s">
        <v>39</v>
      </c>
      <c r="D39" s="3" t="s">
        <v>10</v>
      </c>
      <c r="E39" s="8">
        <f>SUM(E36:E38)</f>
        <v>64.76539241357432</v>
      </c>
      <c r="F39" s="8">
        <f>SUM(F36:F38)</f>
        <v>63.14457846517921</v>
      </c>
      <c r="G39" s="14">
        <f>SUM(G36:G38)</f>
        <v>64.27824066257375</v>
      </c>
      <c r="H39" s="20">
        <f>SUM(H37:H38)</f>
        <v>3.2406163096553877</v>
      </c>
      <c r="I39" s="8">
        <f>I36+H39</f>
        <v>63.513790864219544</v>
      </c>
      <c r="J39" s="8">
        <f>H39/I36*100</f>
        <v>5.376548246553232</v>
      </c>
      <c r="K39" s="8"/>
    </row>
    <row r="40" spans="1:11" ht="15">
      <c r="A40" s="2" t="s">
        <v>49</v>
      </c>
      <c r="B40" s="10">
        <v>0.033</v>
      </c>
      <c r="E40" s="8">
        <f>E39*0.033</f>
        <v>2.1372579496479527</v>
      </c>
      <c r="F40" s="8">
        <f>F39*0.033</f>
        <v>2.083771089350914</v>
      </c>
      <c r="G40" s="14">
        <f>G39*0.033</f>
        <v>2.121181941864934</v>
      </c>
      <c r="H40" s="14">
        <f>I39*0.033</f>
        <v>2.095955098519245</v>
      </c>
      <c r="I40" s="8"/>
      <c r="J40" s="8"/>
      <c r="K40" s="8"/>
    </row>
    <row r="41" spans="1:11" ht="15">
      <c r="A41" s="2" t="s">
        <v>40</v>
      </c>
      <c r="B41" s="10"/>
      <c r="E41" s="11"/>
      <c r="F41" s="11">
        <f>(E42-(F39+F40))</f>
        <v>1.6743008086921378</v>
      </c>
      <c r="G41" s="11">
        <f>(E42-(G39+G40))/1</f>
        <v>0.5032277587835807</v>
      </c>
      <c r="H41" s="18">
        <f>((E42-(I39+H40))/1)</f>
        <v>1.2929044004834793</v>
      </c>
      <c r="I41" s="11"/>
      <c r="J41" s="8"/>
      <c r="K41" s="8"/>
    </row>
    <row r="42" spans="3:11" ht="16.5">
      <c r="C42" s="3" t="s">
        <v>41</v>
      </c>
      <c r="D42" s="3" t="s">
        <v>11</v>
      </c>
      <c r="E42" s="8">
        <f>SUM(E39:E41)</f>
        <v>66.90265036322226</v>
      </c>
      <c r="F42" s="8">
        <f>SUM(F39:F41)</f>
        <v>66.90265036322226</v>
      </c>
      <c r="G42" s="14">
        <f>SUM(G39:G41)</f>
        <v>66.90265036322226</v>
      </c>
      <c r="H42" s="20">
        <f>SUM(H40:H41)</f>
        <v>3.3888594990027245</v>
      </c>
      <c r="I42" s="8">
        <f>I39+H42</f>
        <v>66.90265036322226</v>
      </c>
      <c r="J42" s="8">
        <f>H42/I39*100</f>
        <v>5.335627826478605</v>
      </c>
      <c r="K42" s="8"/>
    </row>
    <row r="43" spans="5:7" ht="15">
      <c r="E43" s="8"/>
      <c r="F43" s="8"/>
      <c r="G43" s="8"/>
    </row>
    <row r="44" spans="5:7" ht="15">
      <c r="E44" s="8"/>
      <c r="F44" s="8"/>
      <c r="G44" s="8"/>
    </row>
    <row r="45" spans="5:7" ht="15">
      <c r="E45" s="8"/>
      <c r="G45" s="13" t="s">
        <v>42</v>
      </c>
    </row>
    <row r="46" spans="5:7" ht="15">
      <c r="E46" s="8"/>
      <c r="F46" s="8"/>
      <c r="G46" s="8"/>
    </row>
    <row r="47" spans="1:7" ht="15">
      <c r="A47" s="4"/>
      <c r="E47" s="8"/>
      <c r="F47" s="8"/>
      <c r="G47" s="8"/>
    </row>
    <row r="48" spans="5:7" ht="15">
      <c r="E48" s="8"/>
      <c r="F48" s="8"/>
      <c r="G48" s="8"/>
    </row>
    <row r="49" spans="5:7" ht="15">
      <c r="E49" s="8"/>
      <c r="F49" s="8"/>
      <c r="G49" s="8"/>
    </row>
  </sheetData>
  <mergeCells count="2">
    <mergeCell ref="A1:I1"/>
    <mergeCell ref="C4:D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  <headerFooter alignWithMargins="0">
    <oddHeader>&amp;R&amp;"Arial,Bold"&amp;12&amp;UAppendix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 Housing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Strachan</dc:creator>
  <cp:keywords/>
  <dc:description/>
  <cp:lastModifiedBy>City of Salford</cp:lastModifiedBy>
  <cp:lastPrinted>2007-01-31T14:16:20Z</cp:lastPrinted>
  <dcterms:created xsi:type="dcterms:W3CDTF">2002-11-18T11:52:45Z</dcterms:created>
  <dcterms:modified xsi:type="dcterms:W3CDTF">2007-02-14T11:56:31Z</dcterms:modified>
  <cp:category/>
  <cp:version/>
  <cp:contentType/>
  <cp:contentStatus/>
</cp:coreProperties>
</file>