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activeTab="0"/>
  </bookViews>
  <sheets>
    <sheet name="CT perf summary" sheetId="1" r:id="rId1"/>
  </sheets>
  <definedNames/>
  <calcPr fullCalcOnLoad="1"/>
</workbook>
</file>

<file path=xl/sharedStrings.xml><?xml version="1.0" encoding="utf-8"?>
<sst xmlns="http://schemas.openxmlformats.org/spreadsheetml/2006/main" count="105" uniqueCount="43">
  <si>
    <t>04/05</t>
  </si>
  <si>
    <t>05/06</t>
  </si>
  <si>
    <t>Total</t>
  </si>
  <si>
    <t>£000</t>
  </si>
  <si>
    <t>Budgeted Gross Debit</t>
  </si>
  <si>
    <t>Changes to Gross Debit</t>
  </si>
  <si>
    <t>Current Gross Debit</t>
  </si>
  <si>
    <t>Total Collected</t>
  </si>
  <si>
    <t>Original Budget Requirement</t>
  </si>
  <si>
    <t>Revised Budget Requirement</t>
  </si>
  <si>
    <t>Balance Still Required</t>
  </si>
  <si>
    <t>Transfer between years</t>
  </si>
  <si>
    <t>Adjusted Balance Required</t>
  </si>
  <si>
    <t>%</t>
  </si>
  <si>
    <r>
      <t>Current</t>
    </r>
    <r>
      <rPr>
        <sz val="10"/>
        <rFont val="Arial"/>
        <family val="2"/>
      </rPr>
      <t xml:space="preserve"> Collection Rate</t>
    </r>
  </si>
  <si>
    <r>
      <t>Required</t>
    </r>
    <r>
      <rPr>
        <sz val="10"/>
        <rFont val="Arial"/>
        <family val="2"/>
      </rPr>
      <t xml:space="preserve"> Collection Rate (after transfers &amp; CTB surplus).</t>
    </r>
  </si>
  <si>
    <t>Less Collected &amp; Excess grant</t>
  </si>
  <si>
    <t>SUMMARY</t>
  </si>
  <si>
    <t>Council Tax Collected</t>
  </si>
  <si>
    <t>Other Income</t>
  </si>
  <si>
    <t>Collection Performance</t>
  </si>
  <si>
    <t xml:space="preserve">   Council Tax Collected </t>
  </si>
  <si>
    <t>Surplus (+) or Deficit (-) Declarations</t>
  </si>
  <si>
    <t>Council Tax Net Arrears</t>
  </si>
  <si>
    <t xml:space="preserve">Less Write Offs </t>
  </si>
  <si>
    <t>06/07</t>
  </si>
  <si>
    <t xml:space="preserve">   Including excess Grant re CTBSL/TR</t>
  </si>
  <si>
    <t>Options</t>
  </si>
  <si>
    <t>Total Collection</t>
  </si>
  <si>
    <t>Collection target</t>
  </si>
  <si>
    <t>Surplus/(Deficit)</t>
  </si>
  <si>
    <t>93/94 - 03/04</t>
  </si>
  <si>
    <t>07/08</t>
  </si>
  <si>
    <t>In 05/06</t>
  </si>
  <si>
    <t xml:space="preserve">In 06/07 </t>
  </si>
  <si>
    <t>In 07/08</t>
  </si>
  <si>
    <t>COUNCIL TAX COLLECTION PERFORMANCE SUMMARY @ 17/10/2009 projected to 31/03/2010                                                                                                           1993/94 to 2009/10 (Excluding Court Cost Transactions)</t>
  </si>
  <si>
    <t>08/09</t>
  </si>
  <si>
    <t>09/10</t>
  </si>
  <si>
    <t>In 93/94 - 04/05</t>
  </si>
  <si>
    <t>In 08/09</t>
  </si>
  <si>
    <t>In 09/10 to 17/10/2009 - projected to 31/03/2010</t>
  </si>
  <si>
    <t>OPTIONS FOR ASSESSMENT OF COLLECTION FUND SURPLUS/DEFICIT AS AT 31ST MARCH 2010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</si>
</sst>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.00;\(#,##0.00\)"/>
    <numFmt numFmtId="165" formatCode="#,##0;\(#,##0\)"/>
    <numFmt numFmtId="166" formatCode="#,##0_);\(#,##0\)"/>
    <numFmt numFmtId="167" formatCode="#,##0.00_);\(#,##0.00\)"/>
    <numFmt numFmtId="168" formatCode="0.00_)"/>
    <numFmt numFmtId="169" formatCode="0.000"/>
    <numFmt numFmtId="170" formatCode="0_)"/>
    <numFmt numFmtId="171" formatCode="#,##0.000"/>
    <numFmt numFmtId="172" formatCode="#,##0.0000"/>
    <numFmt numFmtId="173" formatCode="m/d"/>
    <numFmt numFmtId="174" formatCode="0.0000000000"/>
    <numFmt numFmtId="175" formatCode="0.0000%"/>
  </numFmts>
  <fonts count="9">
    <font>
      <sz val="10"/>
      <name val="Arial"/>
      <family val="0"/>
    </font>
    <font>
      <sz val="10"/>
      <name val="Courier"/>
      <family val="0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9"/>
      <name val="Courier"/>
      <family val="0"/>
    </font>
    <font>
      <sz val="10"/>
      <color indexed="8"/>
      <name val="Arial"/>
      <family val="2"/>
    </font>
    <font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6" fontId="1" fillId="0" borderId="0">
      <alignment/>
      <protection/>
    </xf>
    <xf numFmtId="9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166" fontId="0" fillId="0" borderId="0" xfId="19" applyFont="1">
      <alignment/>
      <protection/>
    </xf>
    <xf numFmtId="3" fontId="0" fillId="0" borderId="1" xfId="19" applyNumberFormat="1" applyFont="1" applyBorder="1">
      <alignment/>
      <protection/>
    </xf>
    <xf numFmtId="3" fontId="0" fillId="0" borderId="2" xfId="19" applyNumberFormat="1" applyFont="1" applyBorder="1">
      <alignment/>
      <protection/>
    </xf>
    <xf numFmtId="3" fontId="0" fillId="0" borderId="0" xfId="19" applyNumberFormat="1" applyFont="1">
      <alignment/>
      <protection/>
    </xf>
    <xf numFmtId="3" fontId="0" fillId="0" borderId="0" xfId="19" applyNumberFormat="1" applyFont="1" applyBorder="1" applyAlignment="1">
      <alignment horizontal="left"/>
      <protection/>
    </xf>
    <xf numFmtId="166" fontId="0" fillId="0" borderId="0" xfId="19" applyFont="1" applyBorder="1" applyAlignment="1">
      <alignment horizontal="left"/>
      <protection/>
    </xf>
    <xf numFmtId="3" fontId="0" fillId="0" borderId="3" xfId="19" applyNumberFormat="1" applyFont="1" applyBorder="1">
      <alignment/>
      <protection/>
    </xf>
    <xf numFmtId="3" fontId="0" fillId="0" borderId="4" xfId="19" applyNumberFormat="1" applyFont="1" applyBorder="1">
      <alignment/>
      <protection/>
    </xf>
    <xf numFmtId="3" fontId="4" fillId="0" borderId="5" xfId="19" applyNumberFormat="1" applyFont="1" applyFill="1" applyBorder="1" applyAlignment="1">
      <alignment horizontal="left"/>
      <protection/>
    </xf>
    <xf numFmtId="166" fontId="0" fillId="0" borderId="0" xfId="19" applyFont="1" applyBorder="1">
      <alignment/>
      <protection/>
    </xf>
    <xf numFmtId="3" fontId="0" fillId="0" borderId="0" xfId="19" applyNumberFormat="1" applyFont="1" applyBorder="1">
      <alignment/>
      <protection/>
    </xf>
    <xf numFmtId="3" fontId="0" fillId="0" borderId="6" xfId="19" applyNumberFormat="1" applyFont="1" applyBorder="1">
      <alignment/>
      <protection/>
    </xf>
    <xf numFmtId="3" fontId="0" fillId="0" borderId="7" xfId="19" applyNumberFormat="1" applyFont="1" applyBorder="1">
      <alignment/>
      <protection/>
    </xf>
    <xf numFmtId="3" fontId="0" fillId="0" borderId="8" xfId="19" applyNumberFormat="1" applyFont="1" applyBorder="1">
      <alignment/>
      <protection/>
    </xf>
    <xf numFmtId="166" fontId="0" fillId="0" borderId="5" xfId="19" applyFont="1" applyBorder="1">
      <alignment/>
      <protection/>
    </xf>
    <xf numFmtId="166" fontId="4" fillId="0" borderId="0" xfId="19" applyFont="1" applyBorder="1">
      <alignment/>
      <protection/>
    </xf>
    <xf numFmtId="166" fontId="6" fillId="0" borderId="0" xfId="19" applyFont="1" applyBorder="1" applyAlignment="1">
      <alignment horizontal="left" wrapText="1"/>
      <protection/>
    </xf>
    <xf numFmtId="3" fontId="0" fillId="0" borderId="4" xfId="19" applyNumberFormat="1" applyFont="1" applyBorder="1" applyAlignment="1">
      <alignment/>
      <protection/>
    </xf>
    <xf numFmtId="4" fontId="0" fillId="0" borderId="0" xfId="19" applyNumberFormat="1" applyFont="1" applyFill="1" applyBorder="1">
      <alignment/>
      <protection/>
    </xf>
    <xf numFmtId="4" fontId="0" fillId="0" borderId="0" xfId="19" applyNumberFormat="1" applyFont="1" applyBorder="1">
      <alignment/>
      <protection/>
    </xf>
    <xf numFmtId="4" fontId="0" fillId="0" borderId="6" xfId="19" applyNumberFormat="1" applyFont="1" applyBorder="1">
      <alignment/>
      <protection/>
    </xf>
    <xf numFmtId="166" fontId="0" fillId="0" borderId="9" xfId="19" applyFont="1" applyBorder="1">
      <alignment/>
      <protection/>
    </xf>
    <xf numFmtId="166" fontId="0" fillId="0" borderId="7" xfId="19" applyFont="1" applyBorder="1" applyAlignment="1">
      <alignment horizontal="left"/>
      <protection/>
    </xf>
    <xf numFmtId="166" fontId="0" fillId="0" borderId="7" xfId="19" applyFont="1" applyBorder="1">
      <alignment/>
      <protection/>
    </xf>
    <xf numFmtId="166" fontId="5" fillId="0" borderId="5" xfId="19" applyFont="1" applyBorder="1">
      <alignment/>
      <protection/>
    </xf>
    <xf numFmtId="166" fontId="4" fillId="0" borderId="5" xfId="19" applyFont="1" applyBorder="1">
      <alignment/>
      <protection/>
    </xf>
    <xf numFmtId="3" fontId="0" fillId="0" borderId="6" xfId="19" applyNumberFormat="1" applyFont="1" applyBorder="1" applyAlignment="1">
      <alignment/>
      <protection/>
    </xf>
    <xf numFmtId="166" fontId="1" fillId="0" borderId="0" xfId="19" applyBorder="1" applyAlignment="1">
      <alignment wrapText="1"/>
      <protection/>
    </xf>
    <xf numFmtId="3" fontId="0" fillId="0" borderId="3" xfId="19" applyNumberFormat="1" applyFont="1" applyBorder="1" applyAlignment="1">
      <alignment/>
      <protection/>
    </xf>
    <xf numFmtId="166" fontId="0" fillId="0" borderId="10" xfId="19" applyFont="1" applyBorder="1">
      <alignment/>
      <protection/>
    </xf>
    <xf numFmtId="166" fontId="3" fillId="0" borderId="3" xfId="19" applyFont="1" applyBorder="1" applyAlignment="1">
      <alignment/>
      <protection/>
    </xf>
    <xf numFmtId="166" fontId="3" fillId="0" borderId="3" xfId="19" applyFont="1" applyBorder="1" applyAlignment="1" applyProtection="1">
      <alignment/>
      <protection locked="0"/>
    </xf>
    <xf numFmtId="3" fontId="4" fillId="0" borderId="3" xfId="19" applyNumberFormat="1" applyFont="1" applyBorder="1" applyAlignment="1" quotePrefix="1">
      <alignment horizontal="center" vertical="top" wrapText="1"/>
      <protection/>
    </xf>
    <xf numFmtId="3" fontId="3" fillId="0" borderId="3" xfId="19" applyNumberFormat="1" applyFont="1" applyBorder="1" applyAlignment="1" applyProtection="1" quotePrefix="1">
      <alignment horizontal="center" vertical="top"/>
      <protection locked="0"/>
    </xf>
    <xf numFmtId="3" fontId="3" fillId="0" borderId="3" xfId="19" applyNumberFormat="1" applyFont="1" applyBorder="1" applyAlignment="1" applyProtection="1" quotePrefix="1">
      <alignment horizontal="center" vertical="top" wrapText="1"/>
      <protection locked="0"/>
    </xf>
    <xf numFmtId="3" fontId="3" fillId="0" borderId="4" xfId="19" applyNumberFormat="1" applyFont="1" applyBorder="1" applyAlignment="1" applyProtection="1">
      <alignment horizontal="center" vertical="top"/>
      <protection locked="0"/>
    </xf>
    <xf numFmtId="166" fontId="3" fillId="0" borderId="0" xfId="19" applyFont="1" applyBorder="1" applyAlignment="1">
      <alignment/>
      <protection/>
    </xf>
    <xf numFmtId="3" fontId="4" fillId="0" borderId="0" xfId="19" applyNumberFormat="1" applyFont="1" applyBorder="1" applyAlignment="1" quotePrefix="1">
      <alignment horizontal="center"/>
      <protection/>
    </xf>
    <xf numFmtId="3" fontId="4" fillId="0" borderId="6" xfId="19" applyNumberFormat="1" applyFont="1" applyBorder="1" applyAlignment="1" quotePrefix="1">
      <alignment horizontal="center"/>
      <protection/>
    </xf>
    <xf numFmtId="3" fontId="4" fillId="0" borderId="0" xfId="19" applyNumberFormat="1" applyFont="1" applyBorder="1">
      <alignment/>
      <protection/>
    </xf>
    <xf numFmtId="3" fontId="0" fillId="0" borderId="0" xfId="19" applyNumberFormat="1" applyFont="1" applyBorder="1" applyAlignment="1" quotePrefix="1">
      <alignment horizontal="center"/>
      <protection/>
    </xf>
    <xf numFmtId="3" fontId="3" fillId="0" borderId="6" xfId="19" applyNumberFormat="1" applyFont="1" applyBorder="1" applyAlignment="1" applyProtection="1">
      <alignment horizontal="center"/>
      <protection locked="0"/>
    </xf>
    <xf numFmtId="3" fontId="0" fillId="0" borderId="0" xfId="19" applyNumberFormat="1" applyFont="1" applyBorder="1" applyAlignment="1">
      <alignment/>
      <protection/>
    </xf>
    <xf numFmtId="4" fontId="4" fillId="0" borderId="6" xfId="19" applyNumberFormat="1" applyFont="1" applyFill="1" applyBorder="1">
      <alignment/>
      <protection/>
    </xf>
    <xf numFmtId="3" fontId="4" fillId="0" borderId="3" xfId="19" applyNumberFormat="1" applyFont="1" applyBorder="1">
      <alignment/>
      <protection/>
    </xf>
    <xf numFmtId="3" fontId="4" fillId="0" borderId="4" xfId="19" applyNumberFormat="1" applyFont="1" applyBorder="1">
      <alignment/>
      <protection/>
    </xf>
    <xf numFmtId="3" fontId="4" fillId="0" borderId="1" xfId="19" applyNumberFormat="1" applyFont="1" applyBorder="1">
      <alignment/>
      <protection/>
    </xf>
    <xf numFmtId="3" fontId="4" fillId="0" borderId="2" xfId="19" applyNumberFormat="1" applyFont="1" applyBorder="1">
      <alignment/>
      <protection/>
    </xf>
    <xf numFmtId="3" fontId="4" fillId="0" borderId="6" xfId="19" applyNumberFormat="1" applyFont="1" applyBorder="1">
      <alignment/>
      <protection/>
    </xf>
    <xf numFmtId="166" fontId="4" fillId="0" borderId="0" xfId="19" applyFont="1" applyBorder="1" applyAlignment="1">
      <alignment wrapText="1"/>
      <protection/>
    </xf>
    <xf numFmtId="3" fontId="0" fillId="0" borderId="0" xfId="19" applyNumberFormat="1" applyFont="1" applyBorder="1" applyAlignment="1">
      <alignment horizontal="right"/>
      <protection/>
    </xf>
    <xf numFmtId="3" fontId="4" fillId="0" borderId="0" xfId="19" applyNumberFormat="1" applyFont="1" applyBorder="1" applyAlignment="1">
      <alignment horizontal="right"/>
      <protection/>
    </xf>
    <xf numFmtId="3" fontId="4" fillId="0" borderId="6" xfId="19" applyNumberFormat="1" applyFont="1" applyBorder="1" applyAlignment="1">
      <alignment horizontal="right"/>
      <protection/>
    </xf>
    <xf numFmtId="166" fontId="0" fillId="0" borderId="6" xfId="19" applyFont="1" applyBorder="1">
      <alignment/>
      <protection/>
    </xf>
    <xf numFmtId="3" fontId="0" fillId="0" borderId="6" xfId="19" applyNumberFormat="1" applyFont="1" applyBorder="1" applyAlignment="1">
      <alignment horizontal="right"/>
      <protection/>
    </xf>
    <xf numFmtId="3" fontId="0" fillId="0" borderId="0" xfId="19" applyNumberFormat="1" applyFont="1" applyBorder="1" applyAlignment="1" quotePrefix="1">
      <alignment horizontal="right"/>
      <protection/>
    </xf>
    <xf numFmtId="3" fontId="0" fillId="0" borderId="6" xfId="19" applyNumberFormat="1" applyFont="1" applyBorder="1" applyAlignment="1" quotePrefix="1">
      <alignment horizontal="right"/>
      <protection/>
    </xf>
    <xf numFmtId="3" fontId="7" fillId="0" borderId="5" xfId="19" applyNumberFormat="1" applyFont="1" applyBorder="1" applyAlignment="1" applyProtection="1">
      <alignment horizontal="left"/>
      <protection locked="0"/>
    </xf>
    <xf numFmtId="166" fontId="8" fillId="0" borderId="5" xfId="19" applyFont="1" applyBorder="1" applyAlignment="1">
      <alignment horizontal="left" wrapText="1"/>
      <protection/>
    </xf>
    <xf numFmtId="166" fontId="0" fillId="0" borderId="5" xfId="19" applyFont="1" applyBorder="1" applyAlignment="1">
      <alignment wrapText="1"/>
      <protection/>
    </xf>
    <xf numFmtId="166" fontId="1" fillId="0" borderId="0" xfId="19" applyFont="1" applyBorder="1" applyAlignment="1">
      <alignment wrapText="1"/>
      <protection/>
    </xf>
    <xf numFmtId="166" fontId="0" fillId="0" borderId="5" xfId="19" applyFont="1" applyBorder="1" applyAlignment="1">
      <alignment horizontal="left"/>
      <protection/>
    </xf>
    <xf numFmtId="3" fontId="0" fillId="0" borderId="0" xfId="0" applyNumberFormat="1" applyAlignment="1">
      <alignment/>
    </xf>
    <xf numFmtId="166" fontId="0" fillId="0" borderId="11" xfId="19" applyFont="1" applyBorder="1">
      <alignment/>
      <protection/>
    </xf>
    <xf numFmtId="3" fontId="0" fillId="0" borderId="11" xfId="19" applyNumberFormat="1" applyFont="1" applyBorder="1">
      <alignment/>
      <protection/>
    </xf>
    <xf numFmtId="166" fontId="4" fillId="0" borderId="0" xfId="19" applyFont="1" applyAlignment="1">
      <alignment horizontal="centerContinuous"/>
      <protection/>
    </xf>
    <xf numFmtId="166" fontId="0" fillId="0" borderId="0" xfId="19" applyFont="1" applyAlignment="1">
      <alignment horizontal="centerContinuous"/>
      <protection/>
    </xf>
    <xf numFmtId="3" fontId="0" fillId="0" borderId="0" xfId="19" applyNumberFormat="1" applyFont="1" applyAlignment="1">
      <alignment horizontal="centerContinuous"/>
      <protection/>
    </xf>
    <xf numFmtId="166" fontId="0" fillId="0" borderId="12" xfId="19" applyFont="1" applyBorder="1">
      <alignment/>
      <protection/>
    </xf>
    <xf numFmtId="166" fontId="0" fillId="0" borderId="13" xfId="19" applyFont="1" applyBorder="1">
      <alignment/>
      <protection/>
    </xf>
    <xf numFmtId="166" fontId="4" fillId="0" borderId="14" xfId="19" applyFont="1" applyBorder="1" applyAlignment="1">
      <alignment horizontal="center"/>
      <protection/>
    </xf>
    <xf numFmtId="166" fontId="0" fillId="0" borderId="15" xfId="19" applyFont="1" applyBorder="1">
      <alignment/>
      <protection/>
    </xf>
    <xf numFmtId="166" fontId="0" fillId="0" borderId="16" xfId="19" applyFont="1" applyBorder="1">
      <alignment/>
      <protection/>
    </xf>
    <xf numFmtId="3" fontId="4" fillId="0" borderId="15" xfId="19" applyNumberFormat="1" applyFont="1" applyBorder="1" applyAlignment="1" quotePrefix="1">
      <alignment horizontal="center"/>
      <protection/>
    </xf>
    <xf numFmtId="3" fontId="4" fillId="0" borderId="17" xfId="19" applyNumberFormat="1" applyFont="1" applyBorder="1" applyAlignment="1" quotePrefix="1">
      <alignment horizontal="center"/>
      <protection/>
    </xf>
    <xf numFmtId="3" fontId="4" fillId="0" borderId="16" xfId="19" applyNumberFormat="1" applyFont="1" applyBorder="1" applyAlignment="1" quotePrefix="1">
      <alignment horizontal="center"/>
      <protection/>
    </xf>
    <xf numFmtId="2" fontId="4" fillId="0" borderId="18" xfId="19" applyNumberFormat="1" applyFont="1" applyBorder="1">
      <alignment/>
      <protection/>
    </xf>
    <xf numFmtId="3" fontId="0" fillId="0" borderId="19" xfId="19" applyNumberFormat="1" applyFont="1" applyBorder="1">
      <alignment/>
      <protection/>
    </xf>
    <xf numFmtId="3" fontId="0" fillId="0" borderId="13" xfId="19" applyNumberFormat="1" applyFont="1" applyBorder="1">
      <alignment/>
      <protection/>
    </xf>
    <xf numFmtId="2" fontId="4" fillId="0" borderId="14" xfId="19" applyNumberFormat="1" applyFont="1" applyBorder="1">
      <alignment/>
      <protection/>
    </xf>
    <xf numFmtId="166" fontId="0" fillId="0" borderId="20" xfId="19" applyFont="1" applyBorder="1">
      <alignment/>
      <protection/>
    </xf>
    <xf numFmtId="2" fontId="4" fillId="0" borderId="21" xfId="19" applyNumberFormat="1" applyFont="1" applyBorder="1">
      <alignment/>
      <protection/>
    </xf>
    <xf numFmtId="3" fontId="0" fillId="0" borderId="17" xfId="19" applyNumberFormat="1" applyFont="1" applyBorder="1">
      <alignment/>
      <protection/>
    </xf>
    <xf numFmtId="3" fontId="0" fillId="0" borderId="16" xfId="19" applyNumberFormat="1" applyFont="1" applyBorder="1">
      <alignment/>
      <protection/>
    </xf>
    <xf numFmtId="2" fontId="4" fillId="2" borderId="18" xfId="19" applyNumberFormat="1" applyFont="1" applyFill="1" applyBorder="1">
      <alignment/>
      <protection/>
    </xf>
    <xf numFmtId="166" fontId="0" fillId="2" borderId="12" xfId="19" applyFont="1" applyFill="1" applyBorder="1">
      <alignment/>
      <protection/>
    </xf>
    <xf numFmtId="166" fontId="0" fillId="2" borderId="13" xfId="19" applyFont="1" applyFill="1" applyBorder="1">
      <alignment/>
      <protection/>
    </xf>
    <xf numFmtId="3" fontId="0" fillId="2" borderId="19" xfId="19" applyNumberFormat="1" applyFont="1" applyFill="1" applyBorder="1">
      <alignment/>
      <protection/>
    </xf>
    <xf numFmtId="3" fontId="0" fillId="2" borderId="13" xfId="19" applyNumberFormat="1" applyFont="1" applyFill="1" applyBorder="1">
      <alignment/>
      <protection/>
    </xf>
    <xf numFmtId="2" fontId="4" fillId="2" borderId="14" xfId="19" applyNumberFormat="1" applyFont="1" applyFill="1" applyBorder="1">
      <alignment/>
      <protection/>
    </xf>
    <xf numFmtId="166" fontId="0" fillId="2" borderId="20" xfId="19" applyFont="1" applyFill="1" applyBorder="1">
      <alignment/>
      <protection/>
    </xf>
    <xf numFmtId="166" fontId="0" fillId="2" borderId="11" xfId="19" applyFont="1" applyFill="1" applyBorder="1">
      <alignment/>
      <protection/>
    </xf>
    <xf numFmtId="3" fontId="0" fillId="2" borderId="0" xfId="19" applyNumberFormat="1" applyFont="1" applyFill="1" applyBorder="1">
      <alignment/>
      <protection/>
    </xf>
    <xf numFmtId="3" fontId="0" fillId="2" borderId="11" xfId="19" applyNumberFormat="1" applyFont="1" applyFill="1" applyBorder="1">
      <alignment/>
      <protection/>
    </xf>
    <xf numFmtId="2" fontId="4" fillId="2" borderId="21" xfId="19" applyNumberFormat="1" applyFont="1" applyFill="1" applyBorder="1">
      <alignment/>
      <protection/>
    </xf>
    <xf numFmtId="166" fontId="0" fillId="2" borderId="15" xfId="19" applyFont="1" applyFill="1" applyBorder="1">
      <alignment/>
      <protection/>
    </xf>
    <xf numFmtId="166" fontId="0" fillId="2" borderId="16" xfId="19" applyFont="1" applyFill="1" applyBorder="1">
      <alignment/>
      <protection/>
    </xf>
    <xf numFmtId="3" fontId="0" fillId="2" borderId="17" xfId="19" applyNumberFormat="1" applyFont="1" applyFill="1" applyBorder="1">
      <alignment/>
      <protection/>
    </xf>
    <xf numFmtId="3" fontId="0" fillId="2" borderId="16" xfId="19" applyNumberFormat="1" applyFont="1" applyFill="1" applyBorder="1">
      <alignment/>
      <protection/>
    </xf>
    <xf numFmtId="166" fontId="4" fillId="0" borderId="14" xfId="19" applyFont="1" applyBorder="1">
      <alignment/>
      <protection/>
    </xf>
    <xf numFmtId="166" fontId="4" fillId="0" borderId="21" xfId="19" applyFont="1" applyBorder="1">
      <alignment/>
      <protection/>
    </xf>
    <xf numFmtId="2" fontId="4" fillId="0" borderId="18" xfId="19" applyNumberFormat="1" applyFont="1" applyFill="1" applyBorder="1">
      <alignment/>
      <protection/>
    </xf>
    <xf numFmtId="3" fontId="0" fillId="0" borderId="19" xfId="19" applyNumberFormat="1" applyFont="1" applyFill="1" applyBorder="1">
      <alignment/>
      <protection/>
    </xf>
    <xf numFmtId="4" fontId="0" fillId="2" borderId="0" xfId="19" applyNumberFormat="1" applyFont="1" applyFill="1" applyBorder="1">
      <alignment/>
      <protection/>
    </xf>
    <xf numFmtId="4" fontId="4" fillId="2" borderId="6" xfId="19" applyNumberFormat="1" applyFont="1" applyFill="1" applyBorder="1">
      <alignment/>
      <protection/>
    </xf>
    <xf numFmtId="3" fontId="0" fillId="0" borderId="0" xfId="19" applyNumberFormat="1" applyFont="1" applyFill="1" applyBorder="1">
      <alignment/>
      <protection/>
    </xf>
    <xf numFmtId="166" fontId="4" fillId="0" borderId="18" xfId="19" applyFont="1" applyBorder="1" applyAlignment="1">
      <alignment horizontal="center"/>
      <protection/>
    </xf>
    <xf numFmtId="166" fontId="2" fillId="0" borderId="22" xfId="19" applyFont="1" applyBorder="1" applyAlignment="1">
      <alignment horizontal="left" vertical="center" wrapText="1"/>
      <protection/>
    </xf>
    <xf numFmtId="166" fontId="2" fillId="0" borderId="1" xfId="19" applyFont="1" applyBorder="1" applyAlignment="1">
      <alignment horizontal="left" vertical="center" wrapText="1"/>
      <protection/>
    </xf>
    <xf numFmtId="166" fontId="2" fillId="0" borderId="2" xfId="19" applyFont="1" applyBorder="1" applyAlignment="1">
      <alignment horizontal="left" vertical="center" wrapText="1"/>
      <protection/>
    </xf>
    <xf numFmtId="166" fontId="5" fillId="0" borderId="5" xfId="19" applyFont="1" applyBorder="1" applyAlignment="1">
      <alignment wrapText="1"/>
      <protection/>
    </xf>
    <xf numFmtId="166" fontId="1" fillId="0" borderId="0" xfId="19" applyBorder="1" applyAlignment="1">
      <alignment wrapText="1"/>
      <protection/>
    </xf>
    <xf numFmtId="166" fontId="0" fillId="0" borderId="5" xfId="19" applyFont="1" applyBorder="1" applyAlignment="1">
      <alignment wrapText="1"/>
      <protection/>
    </xf>
    <xf numFmtId="166" fontId="1" fillId="0" borderId="0" xfId="19" applyFont="1" applyBorder="1" applyAlignment="1">
      <alignment wrapText="1"/>
      <protection/>
    </xf>
    <xf numFmtId="166" fontId="4" fillId="0" borderId="22" xfId="19" applyFont="1" applyBorder="1" applyAlignment="1">
      <alignment horizontal="center" vertical="center" wrapText="1"/>
      <protection/>
    </xf>
    <xf numFmtId="166" fontId="4" fillId="0" borderId="1" xfId="19" applyFont="1" applyBorder="1" applyAlignment="1">
      <alignment horizontal="center" vertical="center" wrapText="1"/>
      <protection/>
    </xf>
    <xf numFmtId="166" fontId="4" fillId="0" borderId="2" xfId="19" applyFont="1" applyBorder="1" applyAlignment="1">
      <alignment horizontal="center" vertical="center" wrapText="1"/>
      <protection/>
    </xf>
    <xf numFmtId="166" fontId="0" fillId="0" borderId="0" xfId="19" applyFont="1" applyBorder="1" applyAlignment="1">
      <alignment horizontal="left" wrapText="1"/>
      <protection/>
    </xf>
    <xf numFmtId="0" fontId="0" fillId="0" borderId="0" xfId="0" applyAlignment="1">
      <alignment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CFUNDEST05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1"/>
  <sheetViews>
    <sheetView tabSelected="1" zoomScale="75" zoomScaleNormal="75" workbookViewId="0" topLeftCell="A46">
      <selection activeCell="P75" sqref="P75"/>
    </sheetView>
  </sheetViews>
  <sheetFormatPr defaultColWidth="9.140625" defaultRowHeight="12.75"/>
  <cols>
    <col min="1" max="2" width="8.28125" style="1" customWidth="1"/>
    <col min="3" max="3" width="14.421875" style="1" customWidth="1"/>
    <col min="4" max="8" width="11.28125" style="4" customWidth="1"/>
    <col min="9" max="10" width="12.00390625" style="4" customWidth="1"/>
    <col min="11" max="11" width="11.28125" style="4" customWidth="1"/>
    <col min="12" max="13" width="6.7109375" style="1" customWidth="1"/>
    <col min="14" max="14" width="6.7109375" style="0" customWidth="1"/>
    <col min="15" max="16384" width="6.7109375" style="1" customWidth="1"/>
  </cols>
  <sheetData>
    <row r="1" spans="1:11" ht="35.25" customHeight="1">
      <c r="A1" s="108" t="s">
        <v>36</v>
      </c>
      <c r="B1" s="109"/>
      <c r="C1" s="109"/>
      <c r="D1" s="109"/>
      <c r="E1" s="109"/>
      <c r="F1" s="109"/>
      <c r="G1" s="109"/>
      <c r="H1" s="109"/>
      <c r="I1" s="109"/>
      <c r="J1" s="109"/>
      <c r="K1" s="110"/>
    </row>
    <row r="2" spans="1:11" ht="25.5">
      <c r="A2" s="30"/>
      <c r="B2" s="31"/>
      <c r="C2" s="32"/>
      <c r="D2" s="33" t="s">
        <v>31</v>
      </c>
      <c r="E2" s="34" t="s">
        <v>0</v>
      </c>
      <c r="F2" s="34" t="s">
        <v>1</v>
      </c>
      <c r="G2" s="34" t="s">
        <v>25</v>
      </c>
      <c r="H2" s="34" t="s">
        <v>32</v>
      </c>
      <c r="I2" s="35" t="s">
        <v>37</v>
      </c>
      <c r="J2" s="35" t="s">
        <v>38</v>
      </c>
      <c r="K2" s="36" t="s">
        <v>2</v>
      </c>
    </row>
    <row r="3" spans="1:11" ht="12.75">
      <c r="A3" s="15"/>
      <c r="B3" s="37"/>
      <c r="C3" s="16"/>
      <c r="D3" s="38" t="s">
        <v>3</v>
      </c>
      <c r="E3" s="38" t="s">
        <v>3</v>
      </c>
      <c r="F3" s="38" t="s">
        <v>3</v>
      </c>
      <c r="G3" s="38" t="s">
        <v>3</v>
      </c>
      <c r="H3" s="38" t="s">
        <v>3</v>
      </c>
      <c r="I3" s="38" t="s">
        <v>3</v>
      </c>
      <c r="J3" s="38" t="s">
        <v>3</v>
      </c>
      <c r="K3" s="39" t="s">
        <v>3</v>
      </c>
    </row>
    <row r="4" spans="1:11" ht="12.75">
      <c r="A4" s="15"/>
      <c r="B4" s="37"/>
      <c r="C4" s="16"/>
      <c r="D4" s="40"/>
      <c r="E4" s="41"/>
      <c r="F4" s="41"/>
      <c r="G4" s="41"/>
      <c r="H4" s="41"/>
      <c r="I4" s="41"/>
      <c r="J4" s="41"/>
      <c r="K4" s="42"/>
    </row>
    <row r="5" spans="1:14" s="4" customFormat="1" ht="12.75">
      <c r="A5" s="58" t="s">
        <v>4</v>
      </c>
      <c r="B5" s="11"/>
      <c r="C5" s="11"/>
      <c r="D5" s="11">
        <v>668934</v>
      </c>
      <c r="E5" s="11">
        <v>81344</v>
      </c>
      <c r="F5" s="11">
        <v>84347</v>
      </c>
      <c r="G5" s="11">
        <v>89133</v>
      </c>
      <c r="H5" s="11">
        <v>94308</v>
      </c>
      <c r="I5" s="11">
        <v>101016</v>
      </c>
      <c r="J5" s="11">
        <v>105093</v>
      </c>
      <c r="K5" s="12">
        <f>SUM(D5:J5)</f>
        <v>1224175</v>
      </c>
      <c r="N5"/>
    </row>
    <row r="6" spans="1:11" ht="12.75">
      <c r="A6" s="15"/>
      <c r="B6" s="10"/>
      <c r="C6" s="10"/>
      <c r="D6" s="11"/>
      <c r="E6" s="11"/>
      <c r="F6" s="11"/>
      <c r="G6" s="11"/>
      <c r="H6" s="11"/>
      <c r="I6" s="11"/>
      <c r="J6" s="11"/>
      <c r="K6" s="12"/>
    </row>
    <row r="7" spans="1:11" ht="12.75">
      <c r="A7" s="15" t="s">
        <v>5</v>
      </c>
      <c r="B7" s="10"/>
      <c r="C7" s="10"/>
      <c r="D7" s="11">
        <v>-4866</v>
      </c>
      <c r="E7" s="11">
        <v>1643</v>
      </c>
      <c r="F7" s="11">
        <v>2183</v>
      </c>
      <c r="G7" s="11">
        <v>1778</v>
      </c>
      <c r="H7" s="11">
        <v>1444</v>
      </c>
      <c r="I7" s="106">
        <v>-217</v>
      </c>
      <c r="J7" s="106">
        <v>1161</v>
      </c>
      <c r="K7" s="12">
        <f>SUM(D7:J7)</f>
        <v>3126</v>
      </c>
    </row>
    <row r="8" spans="1:11" ht="12.75">
      <c r="A8" s="15"/>
      <c r="B8" s="6"/>
      <c r="C8" s="11"/>
      <c r="D8" s="10"/>
      <c r="E8" s="10"/>
      <c r="F8" s="10"/>
      <c r="G8" s="10"/>
      <c r="H8" s="10"/>
      <c r="I8" s="10"/>
      <c r="J8" s="10"/>
      <c r="K8" s="12"/>
    </row>
    <row r="9" spans="1:11" ht="12.75">
      <c r="A9" s="9" t="s">
        <v>6</v>
      </c>
      <c r="B9" s="10"/>
      <c r="C9" s="11"/>
      <c r="D9" s="45">
        <f aca="true" t="shared" si="0" ref="D9:K9">SUM(D5:D7)</f>
        <v>664068</v>
      </c>
      <c r="E9" s="45">
        <f t="shared" si="0"/>
        <v>82987</v>
      </c>
      <c r="F9" s="45">
        <f t="shared" si="0"/>
        <v>86530</v>
      </c>
      <c r="G9" s="45">
        <f t="shared" si="0"/>
        <v>90911</v>
      </c>
      <c r="H9" s="45">
        <f t="shared" si="0"/>
        <v>95752</v>
      </c>
      <c r="I9" s="45">
        <f>SUM(I5:I7)</f>
        <v>100799</v>
      </c>
      <c r="J9" s="45">
        <f t="shared" si="0"/>
        <v>106254</v>
      </c>
      <c r="K9" s="46">
        <f t="shared" si="0"/>
        <v>1227301</v>
      </c>
    </row>
    <row r="10" spans="1:11" ht="12.75">
      <c r="A10" s="15"/>
      <c r="B10" s="10"/>
      <c r="C10" s="10"/>
      <c r="D10" s="11"/>
      <c r="E10" s="11"/>
      <c r="F10" s="11"/>
      <c r="G10" s="11"/>
      <c r="H10" s="11"/>
      <c r="I10" s="11"/>
      <c r="J10" s="11"/>
      <c r="K10" s="12"/>
    </row>
    <row r="11" spans="1:11" ht="12.75">
      <c r="A11" s="26" t="s">
        <v>18</v>
      </c>
      <c r="B11" s="10"/>
      <c r="C11" s="10"/>
      <c r="D11" s="11"/>
      <c r="E11" s="11"/>
      <c r="F11" s="11"/>
      <c r="G11" s="11"/>
      <c r="H11" s="11"/>
      <c r="I11" s="11"/>
      <c r="J11" s="11"/>
      <c r="K11" s="12"/>
    </row>
    <row r="12" spans="1:11" ht="12.75">
      <c r="A12" s="15"/>
      <c r="B12" s="5" t="s">
        <v>39</v>
      </c>
      <c r="C12" s="10"/>
      <c r="D12" s="11">
        <v>645507</v>
      </c>
      <c r="E12" s="11">
        <v>77340</v>
      </c>
      <c r="F12" s="11"/>
      <c r="G12" s="11"/>
      <c r="H12" s="11"/>
      <c r="I12" s="11"/>
      <c r="J12" s="11"/>
      <c r="K12" s="12">
        <f aca="true" t="shared" si="1" ref="K12:K17">SUM(D12:J12)</f>
        <v>722847</v>
      </c>
    </row>
    <row r="13" spans="1:11" ht="12.75">
      <c r="A13" s="15"/>
      <c r="B13" s="6" t="s">
        <v>33</v>
      </c>
      <c r="C13" s="10"/>
      <c r="D13" s="11">
        <v>532</v>
      </c>
      <c r="E13" s="11">
        <f>78791-77340</f>
        <v>1451</v>
      </c>
      <c r="F13" s="11">
        <v>78163</v>
      </c>
      <c r="G13" s="11"/>
      <c r="H13" s="11"/>
      <c r="I13" s="11"/>
      <c r="J13" s="11"/>
      <c r="K13" s="12">
        <f t="shared" si="1"/>
        <v>80146</v>
      </c>
    </row>
    <row r="14" spans="1:11" ht="12.75">
      <c r="A14" s="15"/>
      <c r="B14" s="6" t="s">
        <v>34</v>
      </c>
      <c r="C14" s="10"/>
      <c r="D14" s="11">
        <v>568</v>
      </c>
      <c r="E14" s="11">
        <f>79598-78791</f>
        <v>807</v>
      </c>
      <c r="F14" s="11">
        <f>80940-78163</f>
        <v>2777</v>
      </c>
      <c r="G14" s="11">
        <v>83726</v>
      </c>
      <c r="H14" s="11"/>
      <c r="I14" s="11"/>
      <c r="J14" s="11"/>
      <c r="K14" s="12">
        <f t="shared" si="1"/>
        <v>87878</v>
      </c>
    </row>
    <row r="15" spans="1:11" ht="12.75">
      <c r="A15" s="15"/>
      <c r="B15" s="6" t="s">
        <v>35</v>
      </c>
      <c r="C15" s="10"/>
      <c r="D15" s="11">
        <v>138</v>
      </c>
      <c r="E15" s="11">
        <f>80020-79598</f>
        <v>422</v>
      </c>
      <c r="F15" s="11">
        <f>82241-80940</f>
        <v>1301</v>
      </c>
      <c r="G15" s="11">
        <f>85826-83726</f>
        <v>2100</v>
      </c>
      <c r="H15" s="11">
        <v>88172</v>
      </c>
      <c r="I15" s="11"/>
      <c r="J15" s="11"/>
      <c r="K15" s="12">
        <f t="shared" si="1"/>
        <v>92133</v>
      </c>
    </row>
    <row r="16" spans="1:11" ht="12.75">
      <c r="A16" s="15"/>
      <c r="B16" s="6" t="s">
        <v>40</v>
      </c>
      <c r="C16" s="10"/>
      <c r="D16" s="11">
        <v>155</v>
      </c>
      <c r="E16" s="11">
        <v>243</v>
      </c>
      <c r="F16" s="11">
        <v>576</v>
      </c>
      <c r="G16" s="11">
        <v>875</v>
      </c>
      <c r="H16" s="11">
        <v>2175</v>
      </c>
      <c r="I16" s="11">
        <v>93054</v>
      </c>
      <c r="J16" s="11"/>
      <c r="K16" s="12">
        <f t="shared" si="1"/>
        <v>97078</v>
      </c>
    </row>
    <row r="17" spans="1:14" ht="25.5" customHeight="1">
      <c r="A17" s="15"/>
      <c r="B17" s="118" t="s">
        <v>41</v>
      </c>
      <c r="C17" s="119"/>
      <c r="D17" s="11">
        <v>88</v>
      </c>
      <c r="E17" s="11">
        <v>134</v>
      </c>
      <c r="F17" s="11">
        <v>244</v>
      </c>
      <c r="G17" s="11">
        <v>428.1023999999894</v>
      </c>
      <c r="H17" s="11">
        <v>789.7536000000155</v>
      </c>
      <c r="I17" s="11">
        <v>2384</v>
      </c>
      <c r="J17" s="11">
        <v>98417</v>
      </c>
      <c r="K17" s="12">
        <f t="shared" si="1"/>
        <v>102484.856</v>
      </c>
      <c r="N17" s="63"/>
    </row>
    <row r="18" spans="1:11" ht="12.75">
      <c r="A18" s="26" t="s">
        <v>7</v>
      </c>
      <c r="B18" s="10"/>
      <c r="C18" s="10"/>
      <c r="D18" s="45">
        <f aca="true" t="shared" si="2" ref="D18:K18">SUM(D12:D17)</f>
        <v>646988</v>
      </c>
      <c r="E18" s="45">
        <f t="shared" si="2"/>
        <v>80397</v>
      </c>
      <c r="F18" s="45">
        <f t="shared" si="2"/>
        <v>83061</v>
      </c>
      <c r="G18" s="45">
        <f t="shared" si="2"/>
        <v>87129.10239999999</v>
      </c>
      <c r="H18" s="45">
        <f t="shared" si="2"/>
        <v>91136.75360000001</v>
      </c>
      <c r="I18" s="45">
        <f t="shared" si="2"/>
        <v>95438</v>
      </c>
      <c r="J18" s="45">
        <f t="shared" si="2"/>
        <v>98417</v>
      </c>
      <c r="K18" s="46">
        <f t="shared" si="2"/>
        <v>1182566.856</v>
      </c>
    </row>
    <row r="19" spans="1:11" ht="12.75">
      <c r="A19" s="15"/>
      <c r="B19" s="10"/>
      <c r="C19" s="10"/>
      <c r="D19" s="40"/>
      <c r="E19" s="40"/>
      <c r="F19" s="40"/>
      <c r="G19" s="40"/>
      <c r="H19" s="40"/>
      <c r="I19" s="40"/>
      <c r="J19" s="40"/>
      <c r="K19" s="49"/>
    </row>
    <row r="20" spans="1:14" ht="12.75">
      <c r="A20" s="15" t="s">
        <v>24</v>
      </c>
      <c r="B20" s="10"/>
      <c r="C20" s="10"/>
      <c r="D20" s="11">
        <v>15635</v>
      </c>
      <c r="E20" s="11">
        <v>1409</v>
      </c>
      <c r="F20" s="11">
        <v>1662</v>
      </c>
      <c r="G20" s="11">
        <v>1113</v>
      </c>
      <c r="H20" s="11">
        <v>1023</v>
      </c>
      <c r="I20" s="11">
        <v>280</v>
      </c>
      <c r="J20" s="11">
        <v>0</v>
      </c>
      <c r="K20" s="27">
        <f>SUM(D20:J20)</f>
        <v>21122</v>
      </c>
      <c r="N20" s="63"/>
    </row>
    <row r="21" spans="1:11" ht="12.75">
      <c r="A21" s="15"/>
      <c r="B21" s="10"/>
      <c r="C21" s="10"/>
      <c r="D21" s="11"/>
      <c r="E21" s="11"/>
      <c r="F21" s="11"/>
      <c r="G21" s="11"/>
      <c r="H21" s="11"/>
      <c r="I21" s="11"/>
      <c r="J21" s="11"/>
      <c r="K21" s="12"/>
    </row>
    <row r="22" spans="1:11" ht="12.75">
      <c r="A22" s="26" t="s">
        <v>23</v>
      </c>
      <c r="B22" s="10"/>
      <c r="C22" s="10"/>
      <c r="D22" s="47">
        <f>D9-D18-D20</f>
        <v>1445</v>
      </c>
      <c r="E22" s="47">
        <f>E9-E18-E20</f>
        <v>1181</v>
      </c>
      <c r="F22" s="47">
        <f>F9-F18-F20</f>
        <v>1807</v>
      </c>
      <c r="G22" s="47">
        <f>G9-G18-G20</f>
        <v>2668.897600000011</v>
      </c>
      <c r="H22" s="47">
        <f>H9-H18-H20</f>
        <v>3592.246399999989</v>
      </c>
      <c r="I22" s="47">
        <f>I9-I18-I20</f>
        <v>5081</v>
      </c>
      <c r="J22" s="47">
        <f>J9-J18-J20</f>
        <v>7837</v>
      </c>
      <c r="K22" s="48">
        <f>K9-K18-K20</f>
        <v>23612.144000000088</v>
      </c>
    </row>
    <row r="23" spans="1:11" ht="12.75" customHeight="1">
      <c r="A23" s="59"/>
      <c r="B23" s="17"/>
      <c r="C23" s="17"/>
      <c r="D23" s="11"/>
      <c r="E23" s="11"/>
      <c r="F23" s="11"/>
      <c r="G23" s="11"/>
      <c r="H23" s="11"/>
      <c r="I23" s="11"/>
      <c r="J23" s="11"/>
      <c r="K23" s="12"/>
    </row>
    <row r="24" spans="1:11" ht="12.75">
      <c r="A24" s="15" t="s">
        <v>19</v>
      </c>
      <c r="B24" s="10"/>
      <c r="C24" s="10"/>
      <c r="D24" s="11"/>
      <c r="E24" s="11"/>
      <c r="F24" s="11"/>
      <c r="G24" s="11"/>
      <c r="H24" s="11"/>
      <c r="I24" s="11"/>
      <c r="J24" s="11"/>
      <c r="K24" s="27"/>
    </row>
    <row r="25" spans="1:11" ht="12.75">
      <c r="A25" s="113" t="s">
        <v>26</v>
      </c>
      <c r="B25" s="114"/>
      <c r="C25" s="114"/>
      <c r="D25" s="11">
        <v>515</v>
      </c>
      <c r="E25" s="11">
        <v>13</v>
      </c>
      <c r="F25" s="11">
        <v>-45</v>
      </c>
      <c r="G25" s="11">
        <v>0</v>
      </c>
      <c r="H25" s="11">
        <v>0</v>
      </c>
      <c r="I25" s="11">
        <v>0</v>
      </c>
      <c r="J25" s="11">
        <v>0</v>
      </c>
      <c r="K25" s="27">
        <f>SUM(D25:J25)</f>
        <v>483</v>
      </c>
    </row>
    <row r="26" spans="1:11" ht="12.75">
      <c r="A26" s="60"/>
      <c r="B26" s="61"/>
      <c r="C26" s="61"/>
      <c r="D26" s="11"/>
      <c r="E26" s="11"/>
      <c r="F26" s="11"/>
      <c r="G26" s="11"/>
      <c r="H26" s="11"/>
      <c r="I26" s="11"/>
      <c r="J26" s="11"/>
      <c r="K26" s="27"/>
    </row>
    <row r="27" spans="1:11" ht="12.75">
      <c r="A27" s="62" t="s">
        <v>20</v>
      </c>
      <c r="B27" s="61"/>
      <c r="C27" s="61"/>
      <c r="D27" s="52" t="s">
        <v>13</v>
      </c>
      <c r="E27" s="52" t="s">
        <v>13</v>
      </c>
      <c r="F27" s="52" t="s">
        <v>13</v>
      </c>
      <c r="G27" s="52" t="s">
        <v>13</v>
      </c>
      <c r="H27" s="52" t="s">
        <v>13</v>
      </c>
      <c r="I27" s="52" t="s">
        <v>13</v>
      </c>
      <c r="J27" s="52" t="s">
        <v>13</v>
      </c>
      <c r="K27" s="53" t="s">
        <v>13</v>
      </c>
    </row>
    <row r="28" spans="1:11" ht="12.75">
      <c r="A28" s="15" t="s">
        <v>21</v>
      </c>
      <c r="B28" s="10"/>
      <c r="C28" s="10"/>
      <c r="D28" s="10"/>
      <c r="E28" s="10"/>
      <c r="F28" s="10"/>
      <c r="G28" s="10"/>
      <c r="H28" s="10"/>
      <c r="I28" s="10"/>
      <c r="J28" s="10"/>
      <c r="K28" s="54"/>
    </row>
    <row r="29" spans="1:11" ht="12.75">
      <c r="A29" s="15"/>
      <c r="B29" s="5" t="s">
        <v>39</v>
      </c>
      <c r="C29" s="10"/>
      <c r="D29" s="19">
        <f>(D12/$D$9)*100</f>
        <v>97.20495491425577</v>
      </c>
      <c r="E29" s="19">
        <f>(E12/$E$9)*100+E28</f>
        <v>93.19531974887633</v>
      </c>
      <c r="F29" s="19"/>
      <c r="G29" s="20"/>
      <c r="H29" s="20"/>
      <c r="I29" s="20"/>
      <c r="J29" s="20"/>
      <c r="K29" s="21"/>
    </row>
    <row r="30" spans="1:11" ht="12.75">
      <c r="A30" s="15"/>
      <c r="B30" s="6" t="s">
        <v>33</v>
      </c>
      <c r="C30" s="10"/>
      <c r="D30" s="19">
        <f>(D13/$D$9)*100+D29</f>
        <v>97.28506719191408</v>
      </c>
      <c r="E30" s="19">
        <f>(E13/$E$9)*100+E29</f>
        <v>94.9437863761794</v>
      </c>
      <c r="F30" s="19">
        <f>(F13/$F$9)*100+F29</f>
        <v>90.33052120651797</v>
      </c>
      <c r="G30" s="20"/>
      <c r="H30" s="20"/>
      <c r="I30" s="20"/>
      <c r="J30" s="20"/>
      <c r="K30" s="21"/>
    </row>
    <row r="31" spans="1:11" ht="12.75">
      <c r="A31" s="15"/>
      <c r="B31" s="6" t="s">
        <v>34</v>
      </c>
      <c r="C31" s="10"/>
      <c r="D31" s="19">
        <f>(D14/$D$9)*100+D30</f>
        <v>97.37060060114325</v>
      </c>
      <c r="E31" s="19">
        <f>(E14/$E$9)*100+E30</f>
        <v>95.91622784291516</v>
      </c>
      <c r="F31" s="19">
        <f>(F14/$F$9)*100+F30</f>
        <v>93.53981278169421</v>
      </c>
      <c r="G31" s="20">
        <f>(G14/$G$9)*100+G30</f>
        <v>92.09666597001464</v>
      </c>
      <c r="H31" s="20"/>
      <c r="I31" s="20"/>
      <c r="J31" s="20"/>
      <c r="K31" s="21"/>
    </row>
    <row r="32" spans="1:11" ht="12.75">
      <c r="A32" s="15"/>
      <c r="B32" s="6" t="s">
        <v>35</v>
      </c>
      <c r="C32" s="10"/>
      <c r="D32" s="20">
        <f>(D15/$D$9)*100+D31</f>
        <v>97.39138160549822</v>
      </c>
      <c r="E32" s="19">
        <f>(E15/$E$9)*100+E31</f>
        <v>96.42474122452916</v>
      </c>
      <c r="F32" s="19">
        <f>(F15/$F$9)*100+F31</f>
        <v>95.0433375707847</v>
      </c>
      <c r="G32" s="20">
        <f>(G15/$G$9)*100+G31</f>
        <v>94.40661746103333</v>
      </c>
      <c r="H32" s="20">
        <f>(H15/$H$9)*100+H31</f>
        <v>92.08371626702314</v>
      </c>
      <c r="I32" s="20"/>
      <c r="J32" s="20"/>
      <c r="K32" s="21"/>
    </row>
    <row r="33" spans="1:11" ht="12.75">
      <c r="A33" s="15"/>
      <c r="B33" s="6" t="s">
        <v>40</v>
      </c>
      <c r="C33" s="10"/>
      <c r="D33" s="20">
        <f>(D16/$D$9)*100+D32</f>
        <v>97.41472258865055</v>
      </c>
      <c r="E33" s="19">
        <f>(E16/$E$9)*100+E32</f>
        <v>96.71755817176185</v>
      </c>
      <c r="F33" s="19">
        <f>(F16/$F$9)*100+F32</f>
        <v>95.70900265803768</v>
      </c>
      <c r="G33" s="20">
        <f>(G16/$G$9)*100+G32</f>
        <v>95.36909724895779</v>
      </c>
      <c r="H33" s="20">
        <f>(H16/$H$9)*100+H32</f>
        <v>94.35520929066755</v>
      </c>
      <c r="I33" s="20">
        <f>(I16/$I$9)*100+I32</f>
        <v>92.3163920276987</v>
      </c>
      <c r="J33" s="20"/>
      <c r="K33" s="21"/>
    </row>
    <row r="34" spans="1:11" ht="25.5" customHeight="1">
      <c r="A34" s="15"/>
      <c r="B34" s="118" t="s">
        <v>41</v>
      </c>
      <c r="C34" s="119"/>
      <c r="D34" s="20">
        <f>(D17/$D$9)*100+D33</f>
        <v>97.42797424360155</v>
      </c>
      <c r="E34" s="19">
        <f>(E17/$E$9)*100+E33</f>
        <v>96.87902924554449</v>
      </c>
      <c r="F34" s="19">
        <f>(F17/$F$9)*100+F33</f>
        <v>95.99098578527678</v>
      </c>
      <c r="G34" s="20">
        <f>(G17/$G$9)*100+G33</f>
        <v>95.84</v>
      </c>
      <c r="H34" s="20">
        <f>(H17/$H$9)*100+H33</f>
        <v>95.18</v>
      </c>
      <c r="I34" s="20">
        <f>(I17/$I$9)*100+I33</f>
        <v>94.68149485609977</v>
      </c>
      <c r="J34" s="20">
        <f>(J17/$J$9)*100+J33</f>
        <v>92.62427767425227</v>
      </c>
      <c r="K34" s="21">
        <f>(K18/K9)*100</f>
        <v>96.35507964223935</v>
      </c>
    </row>
    <row r="35" spans="1:11" ht="12.75">
      <c r="A35" s="22"/>
      <c r="B35" s="23"/>
      <c r="C35" s="24"/>
      <c r="D35" s="13"/>
      <c r="E35" s="13"/>
      <c r="F35" s="13"/>
      <c r="G35" s="13"/>
      <c r="H35" s="13"/>
      <c r="I35" s="13"/>
      <c r="J35" s="13"/>
      <c r="K35" s="14"/>
    </row>
    <row r="36" spans="1:11" ht="12.75">
      <c r="A36" s="50"/>
      <c r="B36" s="28"/>
      <c r="C36" s="28"/>
      <c r="D36" s="11"/>
      <c r="E36" s="11"/>
      <c r="F36" s="11"/>
      <c r="G36" s="11"/>
      <c r="H36" s="11"/>
      <c r="I36" s="11"/>
      <c r="J36" s="11"/>
      <c r="K36" s="43"/>
    </row>
    <row r="37" spans="1:11" ht="25.5" customHeight="1">
      <c r="A37" s="115" t="s">
        <v>17</v>
      </c>
      <c r="B37" s="116"/>
      <c r="C37" s="116"/>
      <c r="D37" s="116"/>
      <c r="E37" s="116"/>
      <c r="F37" s="116"/>
      <c r="G37" s="116"/>
      <c r="H37" s="116"/>
      <c r="I37" s="116"/>
      <c r="J37" s="116"/>
      <c r="K37" s="117"/>
    </row>
    <row r="38" spans="1:11" ht="12.75">
      <c r="A38" s="15"/>
      <c r="B38" s="10"/>
      <c r="C38" s="10"/>
      <c r="D38" s="56" t="s">
        <v>3</v>
      </c>
      <c r="E38" s="56" t="s">
        <v>3</v>
      </c>
      <c r="F38" s="56" t="s">
        <v>3</v>
      </c>
      <c r="G38" s="56" t="s">
        <v>3</v>
      </c>
      <c r="H38" s="56" t="s">
        <v>3</v>
      </c>
      <c r="I38" s="56" t="s">
        <v>3</v>
      </c>
      <c r="J38" s="56" t="s">
        <v>3</v>
      </c>
      <c r="K38" s="57" t="s">
        <v>3</v>
      </c>
    </row>
    <row r="39" spans="1:11" ht="12.75">
      <c r="A39" s="15"/>
      <c r="B39" s="10"/>
      <c r="C39" s="10"/>
      <c r="D39" s="56"/>
      <c r="E39" s="56"/>
      <c r="F39" s="56"/>
      <c r="G39" s="56"/>
      <c r="H39" s="56"/>
      <c r="I39" s="56"/>
      <c r="J39" s="56"/>
      <c r="K39" s="57"/>
    </row>
    <row r="40" spans="1:11" ht="12.75">
      <c r="A40" s="15" t="s">
        <v>8</v>
      </c>
      <c r="B40" s="10"/>
      <c r="C40" s="10"/>
      <c r="D40" s="43">
        <v>654631</v>
      </c>
      <c r="E40" s="11">
        <v>79716</v>
      </c>
      <c r="F40" s="11">
        <v>82659</v>
      </c>
      <c r="G40" s="11">
        <v>87351</v>
      </c>
      <c r="H40" s="11">
        <v>92421</v>
      </c>
      <c r="I40" s="11">
        <v>98995</v>
      </c>
      <c r="J40" s="11">
        <v>102992</v>
      </c>
      <c r="K40" s="12">
        <f>SUM(D40:J40)</f>
        <v>1198765</v>
      </c>
    </row>
    <row r="41" spans="1:11" ht="12.75">
      <c r="A41" s="15" t="s">
        <v>22</v>
      </c>
      <c r="B41" s="10"/>
      <c r="C41" s="10"/>
      <c r="D41" s="43">
        <v>-3897</v>
      </c>
      <c r="E41" s="11">
        <v>0</v>
      </c>
      <c r="F41" s="11"/>
      <c r="G41" s="11">
        <v>1000</v>
      </c>
      <c r="H41" s="11">
        <v>1000</v>
      </c>
      <c r="I41" s="11"/>
      <c r="J41" s="11"/>
      <c r="K41" s="12">
        <f>SUM(D41:J41)</f>
        <v>-1897</v>
      </c>
    </row>
    <row r="42" spans="1:11" ht="12.75">
      <c r="A42" s="15" t="s">
        <v>9</v>
      </c>
      <c r="B42" s="10"/>
      <c r="C42" s="10"/>
      <c r="D42" s="29">
        <f aca="true" t="shared" si="3" ref="D42:K42">SUM(D40:D41)</f>
        <v>650734</v>
      </c>
      <c r="E42" s="29">
        <f t="shared" si="3"/>
        <v>79716</v>
      </c>
      <c r="F42" s="29">
        <f t="shared" si="3"/>
        <v>82659</v>
      </c>
      <c r="G42" s="29">
        <f t="shared" si="3"/>
        <v>88351</v>
      </c>
      <c r="H42" s="29">
        <f t="shared" si="3"/>
        <v>93421</v>
      </c>
      <c r="I42" s="29">
        <f t="shared" si="3"/>
        <v>98995</v>
      </c>
      <c r="J42" s="29">
        <f t="shared" si="3"/>
        <v>102992</v>
      </c>
      <c r="K42" s="18">
        <f t="shared" si="3"/>
        <v>1196868</v>
      </c>
    </row>
    <row r="43" spans="1:11" ht="12.75">
      <c r="A43" s="15"/>
      <c r="B43" s="10"/>
      <c r="C43" s="10"/>
      <c r="D43" s="43"/>
      <c r="E43" s="43"/>
      <c r="F43" s="43"/>
      <c r="G43" s="43"/>
      <c r="H43" s="43"/>
      <c r="I43" s="43"/>
      <c r="J43" s="43"/>
      <c r="K43" s="27"/>
    </row>
    <row r="44" spans="1:11" ht="12.75">
      <c r="A44" s="15" t="s">
        <v>16</v>
      </c>
      <c r="B44" s="10"/>
      <c r="C44" s="10"/>
      <c r="D44" s="43">
        <f aca="true" t="shared" si="4" ref="D44:K44">-D18-D25</f>
        <v>-647503</v>
      </c>
      <c r="E44" s="43">
        <f t="shared" si="4"/>
        <v>-80410</v>
      </c>
      <c r="F44" s="43">
        <f t="shared" si="4"/>
        <v>-83016</v>
      </c>
      <c r="G44" s="43">
        <f t="shared" si="4"/>
        <v>-87129.10239999999</v>
      </c>
      <c r="H44" s="43">
        <f t="shared" si="4"/>
        <v>-91136.75360000001</v>
      </c>
      <c r="I44" s="43">
        <f>-I18-I25</f>
        <v>-95438</v>
      </c>
      <c r="J44" s="43">
        <f t="shared" si="4"/>
        <v>-98417</v>
      </c>
      <c r="K44" s="27">
        <f t="shared" si="4"/>
        <v>-1183049.856</v>
      </c>
    </row>
    <row r="45" spans="1:11" ht="12.75">
      <c r="A45" s="15"/>
      <c r="B45" s="10"/>
      <c r="C45" s="10"/>
      <c r="D45" s="11"/>
      <c r="E45" s="11"/>
      <c r="F45" s="11"/>
      <c r="G45" s="11"/>
      <c r="H45" s="11"/>
      <c r="I45" s="11"/>
      <c r="J45" s="11"/>
      <c r="K45" s="12"/>
    </row>
    <row r="46" spans="1:11" ht="12.75">
      <c r="A46" s="15" t="s">
        <v>10</v>
      </c>
      <c r="B46" s="10"/>
      <c r="C46" s="10"/>
      <c r="D46" s="7">
        <f aca="true" t="shared" si="5" ref="D46:K46">SUM(D42:D45)</f>
        <v>3231</v>
      </c>
      <c r="E46" s="7">
        <f t="shared" si="5"/>
        <v>-694</v>
      </c>
      <c r="F46" s="7">
        <f t="shared" si="5"/>
        <v>-357</v>
      </c>
      <c r="G46" s="7">
        <f t="shared" si="5"/>
        <v>1221.8976000000112</v>
      </c>
      <c r="H46" s="7">
        <f t="shared" si="5"/>
        <v>2284.246399999989</v>
      </c>
      <c r="I46" s="7">
        <f t="shared" si="5"/>
        <v>3557</v>
      </c>
      <c r="J46" s="7">
        <f t="shared" si="5"/>
        <v>4575</v>
      </c>
      <c r="K46" s="8">
        <f t="shared" si="5"/>
        <v>13818.144000000088</v>
      </c>
    </row>
    <row r="47" spans="1:11" ht="12.75">
      <c r="A47" s="15" t="s">
        <v>11</v>
      </c>
      <c r="B47" s="10"/>
      <c r="C47" s="10"/>
      <c r="D47" s="11">
        <v>-3014</v>
      </c>
      <c r="E47" s="11">
        <v>989</v>
      </c>
      <c r="F47" s="11">
        <v>989</v>
      </c>
      <c r="G47" s="11">
        <v>-45</v>
      </c>
      <c r="H47" s="11">
        <v>-367</v>
      </c>
      <c r="I47" s="11">
        <v>-343</v>
      </c>
      <c r="J47" s="11">
        <v>1791</v>
      </c>
      <c r="K47" s="12">
        <f>SUM(D47:J47)</f>
        <v>0</v>
      </c>
    </row>
    <row r="48" spans="1:11" ht="12.75">
      <c r="A48" s="15" t="s">
        <v>12</v>
      </c>
      <c r="B48" s="10"/>
      <c r="C48" s="10"/>
      <c r="D48" s="2">
        <f aca="true" t="shared" si="6" ref="D48:K48">SUM(D46:D47)</f>
        <v>217</v>
      </c>
      <c r="E48" s="2">
        <f t="shared" si="6"/>
        <v>295</v>
      </c>
      <c r="F48" s="2">
        <f t="shared" si="6"/>
        <v>632</v>
      </c>
      <c r="G48" s="2">
        <f t="shared" si="6"/>
        <v>1176.8976000000112</v>
      </c>
      <c r="H48" s="2">
        <f t="shared" si="6"/>
        <v>1917.246399999989</v>
      </c>
      <c r="I48" s="2">
        <f t="shared" si="6"/>
        <v>3214</v>
      </c>
      <c r="J48" s="2">
        <f t="shared" si="6"/>
        <v>6366</v>
      </c>
      <c r="K48" s="3">
        <f t="shared" si="6"/>
        <v>13818.144000000088</v>
      </c>
    </row>
    <row r="49" spans="1:11" ht="12.75">
      <c r="A49" s="15"/>
      <c r="B49" s="10"/>
      <c r="C49" s="10"/>
      <c r="D49" s="11"/>
      <c r="E49" s="11"/>
      <c r="F49" s="11"/>
      <c r="G49" s="11"/>
      <c r="H49" s="11"/>
      <c r="I49" s="11"/>
      <c r="J49" s="11"/>
      <c r="K49" s="12"/>
    </row>
    <row r="50" spans="1:11" ht="12.75">
      <c r="A50" s="15"/>
      <c r="B50" s="10"/>
      <c r="C50" s="10"/>
      <c r="D50" s="51" t="s">
        <v>13</v>
      </c>
      <c r="E50" s="51" t="s">
        <v>13</v>
      </c>
      <c r="F50" s="51" t="s">
        <v>13</v>
      </c>
      <c r="G50" s="51" t="s">
        <v>13</v>
      </c>
      <c r="H50" s="51" t="s">
        <v>13</v>
      </c>
      <c r="I50" s="51" t="s">
        <v>13</v>
      </c>
      <c r="J50" s="51" t="s">
        <v>13</v>
      </c>
      <c r="K50" s="55" t="s">
        <v>13</v>
      </c>
    </row>
    <row r="51" spans="1:11" ht="12.75">
      <c r="A51" s="25" t="s">
        <v>14</v>
      </c>
      <c r="B51" s="10"/>
      <c r="C51" s="10"/>
      <c r="D51" s="104">
        <f>D18/D9*100</f>
        <v>97.42797424360155</v>
      </c>
      <c r="E51" s="20">
        <f>E18/E9*100</f>
        <v>96.87902924554447</v>
      </c>
      <c r="F51" s="20">
        <f>F18/F9*100</f>
        <v>95.99098578527678</v>
      </c>
      <c r="G51" s="20">
        <f>G18/G9*100</f>
        <v>95.83999999999999</v>
      </c>
      <c r="H51" s="20">
        <f>H18/H9*100</f>
        <v>95.18</v>
      </c>
      <c r="I51" s="20">
        <f>I18/I9*100</f>
        <v>94.68149485609977</v>
      </c>
      <c r="J51" s="20">
        <f>J18/J9*100</f>
        <v>92.62427767425227</v>
      </c>
      <c r="K51" s="44">
        <f>K18/K9*100</f>
        <v>96.35507964223935</v>
      </c>
    </row>
    <row r="52" spans="1:11" ht="12.75">
      <c r="A52" s="15"/>
      <c r="B52" s="10"/>
      <c r="C52" s="10"/>
      <c r="D52" s="20"/>
      <c r="E52" s="20"/>
      <c r="F52" s="20"/>
      <c r="G52" s="20"/>
      <c r="H52" s="20"/>
      <c r="I52" s="20"/>
      <c r="J52" s="20"/>
      <c r="K52" s="44"/>
    </row>
    <row r="53" spans="1:11" ht="25.5" customHeight="1">
      <c r="A53" s="111" t="s">
        <v>15</v>
      </c>
      <c r="B53" s="112"/>
      <c r="C53" s="112"/>
      <c r="D53" s="20">
        <f>((D42+D47-D25)/D9)*100</f>
        <v>97.46065162001481</v>
      </c>
      <c r="E53" s="20">
        <f>((E42+E47-E25)/E9)*100</f>
        <v>97.23450660946895</v>
      </c>
      <c r="F53" s="20">
        <f>((F42+F47-F25)/F9)*100</f>
        <v>96.72136831156824</v>
      </c>
      <c r="G53" s="20">
        <f>((G42+G47-G25)/G9)*100</f>
        <v>97.13456017423634</v>
      </c>
      <c r="H53" s="20">
        <f>((H42+H47-H25)/H9)*100</f>
        <v>97.18230428607235</v>
      </c>
      <c r="I53" s="20">
        <f>((I42+I47-I25)/I9)*100</f>
        <v>97.87001855177134</v>
      </c>
      <c r="J53" s="20">
        <f>((J42+J47-J25)/J9)*100</f>
        <v>98.61558153104825</v>
      </c>
      <c r="K53" s="105">
        <f>((K42+K47-K25)/K9)*100</f>
        <v>97.48097654935505</v>
      </c>
    </row>
    <row r="54" spans="1:11" ht="12.75">
      <c r="A54" s="22"/>
      <c r="B54" s="24"/>
      <c r="C54" s="24"/>
      <c r="D54" s="13"/>
      <c r="E54" s="13"/>
      <c r="F54" s="13"/>
      <c r="G54" s="13"/>
      <c r="H54" s="13"/>
      <c r="I54" s="13"/>
      <c r="J54" s="13"/>
      <c r="K54" s="14"/>
    </row>
    <row r="56" spans="1:11" ht="12.75">
      <c r="A56" s="66" t="s">
        <v>42</v>
      </c>
      <c r="B56" s="67"/>
      <c r="C56" s="67"/>
      <c r="D56" s="68"/>
      <c r="E56" s="68"/>
      <c r="F56" s="68"/>
      <c r="G56" s="68"/>
      <c r="H56" s="68"/>
      <c r="I56" s="68"/>
      <c r="J56" s="68"/>
      <c r="K56" s="68"/>
    </row>
    <row r="57" ht="13.5" thickBot="1"/>
    <row r="58" spans="1:11" ht="25.5">
      <c r="A58" s="107" t="s">
        <v>27</v>
      </c>
      <c r="B58" s="69"/>
      <c r="C58" s="70"/>
      <c r="D58" s="33" t="s">
        <v>31</v>
      </c>
      <c r="E58" s="34" t="s">
        <v>0</v>
      </c>
      <c r="F58" s="34" t="s">
        <v>1</v>
      </c>
      <c r="G58" s="34" t="s">
        <v>25</v>
      </c>
      <c r="H58" s="34" t="s">
        <v>32</v>
      </c>
      <c r="I58" s="35" t="s">
        <v>37</v>
      </c>
      <c r="J58" s="35" t="s">
        <v>38</v>
      </c>
      <c r="K58" s="36" t="s">
        <v>2</v>
      </c>
    </row>
    <row r="59" spans="1:11" ht="13.5" thickBot="1">
      <c r="A59" s="71" t="s">
        <v>13</v>
      </c>
      <c r="B59" s="72"/>
      <c r="C59" s="73"/>
      <c r="D59" s="74" t="s">
        <v>3</v>
      </c>
      <c r="E59" s="75" t="s">
        <v>3</v>
      </c>
      <c r="F59" s="75" t="s">
        <v>3</v>
      </c>
      <c r="G59" s="75" t="s">
        <v>3</v>
      </c>
      <c r="H59" s="75" t="s">
        <v>3</v>
      </c>
      <c r="I59" s="75" t="s">
        <v>3</v>
      </c>
      <c r="J59" s="75" t="s">
        <v>3</v>
      </c>
      <c r="K59" s="76" t="s">
        <v>3</v>
      </c>
    </row>
    <row r="60" spans="1:11" ht="12.75">
      <c r="A60" s="77">
        <v>97.5</v>
      </c>
      <c r="B60" s="69" t="s">
        <v>28</v>
      </c>
      <c r="C60" s="70"/>
      <c r="D60" s="78">
        <f>(D9*$A$60/100)+D25-D47</f>
        <v>650995.3</v>
      </c>
      <c r="E60" s="78">
        <f>(E9*$A$60/100)+E25-E47</f>
        <v>79936.325</v>
      </c>
      <c r="F60" s="78">
        <f>(F9*$A$60/100)+F25-F47</f>
        <v>83332.75</v>
      </c>
      <c r="G60" s="78">
        <f>(G9*$A$60/100)+G25-G47</f>
        <v>88683.225</v>
      </c>
      <c r="H60" s="78">
        <f>(H9*$A$60/100)+H25-H47</f>
        <v>93725.2</v>
      </c>
      <c r="I60" s="78">
        <f>(I9*$A$60/100)+I25-I47</f>
        <v>98622.025</v>
      </c>
      <c r="J60" s="78">
        <f>(J9*$A$60/100)+J25-J47</f>
        <v>101806.65</v>
      </c>
      <c r="K60" s="79">
        <f>SUM(D60:J60)</f>
        <v>1197101.4749999999</v>
      </c>
    </row>
    <row r="61" spans="1:11" ht="12.75">
      <c r="A61" s="80"/>
      <c r="B61" s="81" t="s">
        <v>29</v>
      </c>
      <c r="C61" s="64"/>
      <c r="D61" s="11">
        <f aca="true" t="shared" si="7" ref="D61:J61">D42</f>
        <v>650734</v>
      </c>
      <c r="E61" s="11">
        <f t="shared" si="7"/>
        <v>79716</v>
      </c>
      <c r="F61" s="11">
        <f t="shared" si="7"/>
        <v>82659</v>
      </c>
      <c r="G61" s="11">
        <f t="shared" si="7"/>
        <v>88351</v>
      </c>
      <c r="H61" s="11">
        <f t="shared" si="7"/>
        <v>93421</v>
      </c>
      <c r="I61" s="11">
        <f>I42</f>
        <v>98995</v>
      </c>
      <c r="J61" s="11">
        <f t="shared" si="7"/>
        <v>102992</v>
      </c>
      <c r="K61" s="65">
        <f>SUM(D61:J61)</f>
        <v>1196868</v>
      </c>
    </row>
    <row r="62" spans="1:11" ht="13.5" thickBot="1">
      <c r="A62" s="82"/>
      <c r="B62" s="72" t="s">
        <v>30</v>
      </c>
      <c r="C62" s="73"/>
      <c r="D62" s="83">
        <f>D60-D61</f>
        <v>261.30000000004657</v>
      </c>
      <c r="E62" s="83">
        <f aca="true" t="shared" si="8" ref="E62:K62">E60-E61</f>
        <v>220.3249999999971</v>
      </c>
      <c r="F62" s="83">
        <f t="shared" si="8"/>
        <v>673.75</v>
      </c>
      <c r="G62" s="83">
        <f t="shared" si="8"/>
        <v>332.2250000000058</v>
      </c>
      <c r="H62" s="83">
        <f t="shared" si="8"/>
        <v>304.1999999999971</v>
      </c>
      <c r="I62" s="83">
        <f t="shared" si="8"/>
        <v>-372.9750000000058</v>
      </c>
      <c r="J62" s="83">
        <f t="shared" si="8"/>
        <v>-1185.3500000000058</v>
      </c>
      <c r="K62" s="84">
        <f t="shared" si="8"/>
        <v>233.4749999998603</v>
      </c>
    </row>
    <row r="63" spans="1:11" ht="12.75">
      <c r="A63" s="85">
        <v>97.48</v>
      </c>
      <c r="B63" s="86" t="s">
        <v>28</v>
      </c>
      <c r="C63" s="87"/>
      <c r="D63" s="88">
        <f>(D9*$A$63/100)+D25-D47</f>
        <v>650862.4864</v>
      </c>
      <c r="E63" s="88">
        <f>(E9*$A$63/100)+E25-E47</f>
        <v>79919.72760000001</v>
      </c>
      <c r="F63" s="88">
        <f>(F9*$A$63/100)+F25-F47</f>
        <v>83315.444</v>
      </c>
      <c r="G63" s="88">
        <f>(G9*$A$63/100)+G25-G47</f>
        <v>88665.04280000001</v>
      </c>
      <c r="H63" s="88">
        <f>(H9*$A$63/100)+H25-H47</f>
        <v>93706.04960000001</v>
      </c>
      <c r="I63" s="88">
        <f>(I9*$A$63/100)+I25-I47</f>
        <v>98601.8652</v>
      </c>
      <c r="J63" s="88">
        <f>(J9*$A$63/100)+J25-J47</f>
        <v>101785.3992</v>
      </c>
      <c r="K63" s="89">
        <f>SUM(D63:J63)</f>
        <v>1196856.0148000002</v>
      </c>
    </row>
    <row r="64" spans="1:11" ht="12.75">
      <c r="A64" s="90"/>
      <c r="B64" s="91" t="s">
        <v>29</v>
      </c>
      <c r="C64" s="92"/>
      <c r="D64" s="93">
        <f aca="true" t="shared" si="9" ref="D64:J64">D42</f>
        <v>650734</v>
      </c>
      <c r="E64" s="93">
        <f t="shared" si="9"/>
        <v>79716</v>
      </c>
      <c r="F64" s="93">
        <f t="shared" si="9"/>
        <v>82659</v>
      </c>
      <c r="G64" s="93">
        <f t="shared" si="9"/>
        <v>88351</v>
      </c>
      <c r="H64" s="93">
        <f t="shared" si="9"/>
        <v>93421</v>
      </c>
      <c r="I64" s="93">
        <f>I42</f>
        <v>98995</v>
      </c>
      <c r="J64" s="93">
        <f t="shared" si="9"/>
        <v>102992</v>
      </c>
      <c r="K64" s="94">
        <f>SUM(D64:J64)</f>
        <v>1196868</v>
      </c>
    </row>
    <row r="65" spans="1:11" ht="13.5" thickBot="1">
      <c r="A65" s="95"/>
      <c r="B65" s="96" t="s">
        <v>30</v>
      </c>
      <c r="C65" s="97"/>
      <c r="D65" s="98">
        <f aca="true" t="shared" si="10" ref="D65:K65">D63-D64</f>
        <v>128.48640000005253</v>
      </c>
      <c r="E65" s="98">
        <f t="shared" si="10"/>
        <v>203.7276000000129</v>
      </c>
      <c r="F65" s="98">
        <f t="shared" si="10"/>
        <v>656.4440000000031</v>
      </c>
      <c r="G65" s="98">
        <f t="shared" si="10"/>
        <v>314.0428000000102</v>
      </c>
      <c r="H65" s="98">
        <f t="shared" si="10"/>
        <v>285.049600000013</v>
      </c>
      <c r="I65" s="98">
        <f t="shared" si="10"/>
        <v>-393.1347999999998</v>
      </c>
      <c r="J65" s="98">
        <f t="shared" si="10"/>
        <v>-1206.6008000000002</v>
      </c>
      <c r="K65" s="99">
        <f t="shared" si="10"/>
        <v>-11.985199999762699</v>
      </c>
    </row>
    <row r="66" spans="1:11" ht="12.75">
      <c r="A66" s="102">
        <v>97.43</v>
      </c>
      <c r="B66" s="69" t="s">
        <v>28</v>
      </c>
      <c r="C66" s="70"/>
      <c r="D66" s="103">
        <f>(D9*$A$66/100)+D25</f>
        <v>647516.4524000001</v>
      </c>
      <c r="E66" s="103">
        <f>(E9*$A$66/100)+E25</f>
        <v>80867.2341</v>
      </c>
      <c r="F66" s="103">
        <f>(F9*$A$66/100)+F25</f>
        <v>84261.179</v>
      </c>
      <c r="G66" s="103">
        <f>(G9*$A$66/100)+G25</f>
        <v>88574.5873</v>
      </c>
      <c r="H66" s="103">
        <f>(H9*$A$66/100)+H25</f>
        <v>93291.17360000001</v>
      </c>
      <c r="I66" s="103">
        <f>(I9*$A$66/100)+I25</f>
        <v>98208.4657</v>
      </c>
      <c r="J66" s="103">
        <f>(J9*$A$66/100)+J25</f>
        <v>103523.2722</v>
      </c>
      <c r="K66" s="79">
        <f>SUM(D66:J66)</f>
        <v>1196242.3643</v>
      </c>
    </row>
    <row r="67" spans="1:11" ht="12.75">
      <c r="A67" s="80"/>
      <c r="B67" s="81" t="s">
        <v>29</v>
      </c>
      <c r="C67" s="64"/>
      <c r="D67" s="11">
        <f aca="true" t="shared" si="11" ref="D67:J67">D42</f>
        <v>650734</v>
      </c>
      <c r="E67" s="11">
        <f t="shared" si="11"/>
        <v>79716</v>
      </c>
      <c r="F67" s="11">
        <f t="shared" si="11"/>
        <v>82659</v>
      </c>
      <c r="G67" s="11">
        <f t="shared" si="11"/>
        <v>88351</v>
      </c>
      <c r="H67" s="11">
        <f t="shared" si="11"/>
        <v>93421</v>
      </c>
      <c r="I67" s="11">
        <f>I42</f>
        <v>98995</v>
      </c>
      <c r="J67" s="11">
        <f t="shared" si="11"/>
        <v>102992</v>
      </c>
      <c r="K67" s="65">
        <f>SUM(D67:J67)</f>
        <v>1196868</v>
      </c>
    </row>
    <row r="68" spans="1:11" ht="13.5" thickBot="1">
      <c r="A68" s="82"/>
      <c r="B68" s="72" t="s">
        <v>30</v>
      </c>
      <c r="C68" s="73"/>
      <c r="D68" s="83">
        <f aca="true" t="shared" si="12" ref="D68:K68">D66-D67</f>
        <v>-3217.5475999999326</v>
      </c>
      <c r="E68" s="83">
        <f t="shared" si="12"/>
        <v>1151.2341000000015</v>
      </c>
      <c r="F68" s="83">
        <f t="shared" si="12"/>
        <v>1602.1790000000037</v>
      </c>
      <c r="G68" s="83">
        <f t="shared" si="12"/>
        <v>223.58729999999923</v>
      </c>
      <c r="H68" s="83">
        <f t="shared" si="12"/>
        <v>-129.82639999999083</v>
      </c>
      <c r="I68" s="83">
        <f t="shared" si="12"/>
        <v>-786.5342999999993</v>
      </c>
      <c r="J68" s="83">
        <f t="shared" si="12"/>
        <v>531.2722000000067</v>
      </c>
      <c r="K68" s="84">
        <f t="shared" si="12"/>
        <v>-625.6356999999844</v>
      </c>
    </row>
    <row r="69" spans="1:11" ht="12.75">
      <c r="A69" s="77">
        <v>97.3</v>
      </c>
      <c r="B69" s="69" t="s">
        <v>28</v>
      </c>
      <c r="C69" s="70"/>
      <c r="D69" s="103">
        <f>(D9*$A$69/100)+D25</f>
        <v>646653.164</v>
      </c>
      <c r="E69" s="103">
        <f>(E9*$A$69/100)+E25</f>
        <v>80759.351</v>
      </c>
      <c r="F69" s="103">
        <f>(F9*$A$69/100)+F25</f>
        <v>84148.69</v>
      </c>
      <c r="G69" s="103">
        <f>(G9*$A$69/100)+G25</f>
        <v>88456.40299999999</v>
      </c>
      <c r="H69" s="103">
        <f>(H9*$A$69/100)+H25</f>
        <v>93166.696</v>
      </c>
      <c r="I69" s="103">
        <f>(I9*$A$69/100)+I25</f>
        <v>98077.427</v>
      </c>
      <c r="J69" s="103">
        <f>(J9*$A$69/100)+J25</f>
        <v>103385.14199999999</v>
      </c>
      <c r="K69" s="79">
        <f>SUM(D69:J69)</f>
        <v>1194646.873</v>
      </c>
    </row>
    <row r="70" spans="1:11" ht="12.75">
      <c r="A70" s="100"/>
      <c r="B70" s="81" t="s">
        <v>29</v>
      </c>
      <c r="C70" s="64"/>
      <c r="D70" s="11">
        <f aca="true" t="shared" si="13" ref="D70:J70">D42</f>
        <v>650734</v>
      </c>
      <c r="E70" s="11">
        <f t="shared" si="13"/>
        <v>79716</v>
      </c>
      <c r="F70" s="11">
        <f t="shared" si="13"/>
        <v>82659</v>
      </c>
      <c r="G70" s="11">
        <f t="shared" si="13"/>
        <v>88351</v>
      </c>
      <c r="H70" s="11">
        <f t="shared" si="13"/>
        <v>93421</v>
      </c>
      <c r="I70" s="11">
        <f>I42</f>
        <v>98995</v>
      </c>
      <c r="J70" s="11">
        <f t="shared" si="13"/>
        <v>102992</v>
      </c>
      <c r="K70" s="65">
        <f>SUM(D70:J70)</f>
        <v>1196868</v>
      </c>
    </row>
    <row r="71" spans="1:11" ht="13.5" thickBot="1">
      <c r="A71" s="101"/>
      <c r="B71" s="72" t="s">
        <v>30</v>
      </c>
      <c r="C71" s="73"/>
      <c r="D71" s="83">
        <f aca="true" t="shared" si="14" ref="D71:K71">D69-D70</f>
        <v>-4080.8360000000102</v>
      </c>
      <c r="E71" s="83">
        <f t="shared" si="14"/>
        <v>1043.350999999995</v>
      </c>
      <c r="F71" s="83">
        <f t="shared" si="14"/>
        <v>1489.6900000000023</v>
      </c>
      <c r="G71" s="83">
        <f t="shared" si="14"/>
        <v>105.40299999999115</v>
      </c>
      <c r="H71" s="83">
        <f t="shared" si="14"/>
        <v>-254.30400000000373</v>
      </c>
      <c r="I71" s="83">
        <f t="shared" si="14"/>
        <v>-917.573000000004</v>
      </c>
      <c r="J71" s="83">
        <f t="shared" si="14"/>
        <v>393.14199999999255</v>
      </c>
      <c r="K71" s="84">
        <f t="shared" si="14"/>
        <v>-2221.127000000095</v>
      </c>
    </row>
  </sheetData>
  <mergeCells count="6">
    <mergeCell ref="A1:K1"/>
    <mergeCell ref="A53:C53"/>
    <mergeCell ref="A25:C25"/>
    <mergeCell ref="A37:K37"/>
    <mergeCell ref="B17:C17"/>
    <mergeCell ref="B34:C34"/>
  </mergeCells>
  <printOptions horizontalCentered="1"/>
  <pageMargins left="0.4330708661417323" right="0.2755905511811024" top="0.57" bottom="0.47" header="0.31496062992125984" footer="0.1968503937007874"/>
  <pageSetup fitToHeight="1" fitToWidth="1" horizontalDpi="300" verticalDpi="300" orientation="portrait" paperSize="9" scale="78" r:id="rId1"/>
  <headerFooter alignWithMargins="0">
    <oddHeader>&amp;R&amp;"Arial,Bold"APPENDIX</oddHeader>
    <oddFooter>&amp;R&amp;"Arial,Regular"&amp;8&amp;D&amp;F&amp;A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Salford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City of Salford</dc:creator>
  <cp:keywords/>
  <dc:description/>
  <cp:lastModifiedBy>trespprady</cp:lastModifiedBy>
  <cp:lastPrinted>2009-11-19T14:14:29Z</cp:lastPrinted>
  <dcterms:created xsi:type="dcterms:W3CDTF">2006-11-21T14:00:14Z</dcterms:created>
  <dcterms:modified xsi:type="dcterms:W3CDTF">2009-11-19T14:57:52Z</dcterms:modified>
  <cp:category/>
  <cp:version/>
  <cp:contentType/>
  <cp:contentStatus/>
</cp:coreProperties>
</file>