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tabRatio="601" activeTab="0"/>
  </bookViews>
  <sheets>
    <sheet name="ALBERT PK" sheetId="1" r:id="rId1"/>
    <sheet name="BRO'TON CN" sheetId="2" r:id="rId2"/>
    <sheet name="BRO'TON PL" sheetId="3" r:id="rId3"/>
    <sheet name="CAD'HEAD" sheetId="4" r:id="rId4"/>
    <sheet name="CLAR'DON" sheetId="5" r:id="rId5"/>
    <sheet name="ECCLES" sheetId="6" r:id="rId6"/>
    <sheet name="IRLAM" sheetId="7" r:id="rId7"/>
    <sheet name="ORDSALL" sheetId="8" r:id="rId8"/>
    <sheet name="PEN'BURY" sheetId="9" r:id="rId9"/>
    <sheet name="WALKDEN" sheetId="10" r:id="rId10"/>
    <sheet name="WORSLEY" sheetId="11" r:id="rId11"/>
    <sheet name="Sheet16" sheetId="12" r:id="rId12"/>
    <sheet name="Sheet15" sheetId="13" r:id="rId13"/>
  </sheets>
  <definedNames/>
  <calcPr fullCalcOnLoad="1"/>
</workbook>
</file>

<file path=xl/sharedStrings.xml><?xml version="1.0" encoding="utf-8"?>
<sst xmlns="http://schemas.openxmlformats.org/spreadsheetml/2006/main" count="876" uniqueCount="262">
  <si>
    <t xml:space="preserve"> </t>
  </si>
  <si>
    <t>*  = NON VATABLE</t>
  </si>
  <si>
    <t>ALBERT PARK</t>
  </si>
  <si>
    <t>TOTAL</t>
  </si>
  <si>
    <t>SALES</t>
  </si>
  <si>
    <t>VENDING - CANS</t>
  </si>
  <si>
    <t>VENDING - KLIX</t>
  </si>
  <si>
    <t>VENDING - LUCOZADE</t>
  </si>
  <si>
    <t>FEES &amp; CHARGES (DRY)</t>
  </si>
  <si>
    <t>TELEPHONE            *</t>
  </si>
  <si>
    <t>LETTINGS</t>
  </si>
  <si>
    <t>PITCH</t>
  </si>
  <si>
    <t xml:space="preserve">  "  SUNDRY DEBTOR A/C'S   *</t>
  </si>
  <si>
    <t xml:space="preserve">  "  SCHOOL USE                   *</t>
  </si>
  <si>
    <t>FLOOR SPACE                      *</t>
  </si>
  <si>
    <t>EQUIPMENT</t>
  </si>
  <si>
    <t>TOTAL NET OF VAT</t>
  </si>
  <si>
    <t>BROUGHTON CENTRE</t>
  </si>
  <si>
    <t>LIQUOR</t>
  </si>
  <si>
    <t>VENDING - SNACKS</t>
  </si>
  <si>
    <t>PROMOTIONAL / SPORTS</t>
  </si>
  <si>
    <t>SANITARY PRODUCTS</t>
  </si>
  <si>
    <t>ADMISSION</t>
  </si>
  <si>
    <t>JUNIOR ACTIVITIES</t>
  </si>
  <si>
    <t>T.D'S CLUB</t>
  </si>
  <si>
    <t>BADMINTON</t>
  </si>
  <si>
    <t xml:space="preserve">SQUASH </t>
  </si>
  <si>
    <t>TABLE TENNIS</t>
  </si>
  <si>
    <t>FITNESS FIRM    *               #</t>
  </si>
  <si>
    <t>CLIMBING WALL</t>
  </si>
  <si>
    <t>POOL TABLE</t>
  </si>
  <si>
    <t>PAY-PHONE                          *</t>
  </si>
  <si>
    <t>FEES &amp; CHARGES (WET)</t>
  </si>
  <si>
    <t>SHOWER</t>
  </si>
  <si>
    <t xml:space="preserve">  "  SUNDRY DEBTOR A/C'S       *</t>
  </si>
  <si>
    <t xml:space="preserve">  "  SCHOOL USE                        *</t>
  </si>
  <si>
    <t>FLOOR SPACE                           *</t>
  </si>
  <si>
    <t>BROUGHTON POOL</t>
  </si>
  <si>
    <t>VENDING - RIBENA</t>
  </si>
  <si>
    <t>VENDING - MILKSHAKE</t>
  </si>
  <si>
    <t>PROMOTIONAL/SPORT</t>
  </si>
  <si>
    <t>ADMISSION / SPECTATOR</t>
  </si>
  <si>
    <t>SUNBED</t>
  </si>
  <si>
    <t>HAIRDRYER</t>
  </si>
  <si>
    <t>CHRISTMAS PARTY     *</t>
  </si>
  <si>
    <t>SWIMMING - ADULT</t>
  </si>
  <si>
    <t>SWIMMING - JUNIOR</t>
  </si>
  <si>
    <t>SWIMMING - OVER 50'S</t>
  </si>
  <si>
    <t>SPLASH SESSION</t>
  </si>
  <si>
    <t>DAWN SWIM</t>
  </si>
  <si>
    <t>AQUA- FIT                             *      #</t>
  </si>
  <si>
    <t>SWIMMING TUITION            *</t>
  </si>
  <si>
    <t>SAUNA</t>
  </si>
  <si>
    <t>POOL</t>
  </si>
  <si>
    <t xml:space="preserve">  "   SCHOOL USE                       *</t>
  </si>
  <si>
    <t>GALAS                                        *</t>
  </si>
  <si>
    <t>CADISHEAD CENTRE</t>
  </si>
  <si>
    <t xml:space="preserve">  "  SUNDRY DEBTOR A/C'S        *</t>
  </si>
  <si>
    <t>CLARENDON CENTRE</t>
  </si>
  <si>
    <t>SWIMMING - MUMS &amp; TOTS</t>
  </si>
  <si>
    <t>COOL IN THE POOL</t>
  </si>
  <si>
    <t>SWIMMING TUITION             *</t>
  </si>
  <si>
    <t xml:space="preserve">  "  SUNDRY DEBTOR A/C'S  *</t>
  </si>
  <si>
    <t xml:space="preserve">  "  SCHOOL USE                 *</t>
  </si>
  <si>
    <t xml:space="preserve">  "  SCHOOL USE                *</t>
  </si>
  <si>
    <t>ECCLES CENTRE</t>
  </si>
  <si>
    <t>FLOOR SPACE                   *</t>
  </si>
  <si>
    <t>IRLAM POOL</t>
  </si>
  <si>
    <t>AQUA- FIT                *              #</t>
  </si>
  <si>
    <t xml:space="preserve">  "   SUNDRY DEBTOR A/C'S       *</t>
  </si>
  <si>
    <t>ORDSALL CENTRE</t>
  </si>
  <si>
    <t>ASTRO PITCH</t>
  </si>
  <si>
    <t>PENDLEBURY CENTRE</t>
  </si>
  <si>
    <t>FITNESS FIRM     *            #</t>
  </si>
  <si>
    <t>PAY-PHONE                       *</t>
  </si>
  <si>
    <t>AQUA-FIT                *          #</t>
  </si>
  <si>
    <t xml:space="preserve">  "  SUNDRY DEBTOR A/C'S    *</t>
  </si>
  <si>
    <t>FLOOR SPACE                       *</t>
  </si>
  <si>
    <t>WALKDEN CENTRE</t>
  </si>
  <si>
    <t xml:space="preserve">  "  SCHOOL USE                         *</t>
  </si>
  <si>
    <t>FLOOR SPACE                            *</t>
  </si>
  <si>
    <t>WORSLEY POOL</t>
  </si>
  <si>
    <t>AQUA- FIT                       *           #</t>
  </si>
  <si>
    <t>HOT BATHS</t>
  </si>
  <si>
    <t>AEROTONE</t>
  </si>
  <si>
    <t>SAUNA - SOCIAL MORNING</t>
  </si>
  <si>
    <t xml:space="preserve">  "   SUNDRY DEBTOR A/C'S      *</t>
  </si>
  <si>
    <t>PITCH    *</t>
  </si>
  <si>
    <t>COURSES    *</t>
  </si>
  <si>
    <t>YOUNGSTARS</t>
  </si>
  <si>
    <t>BADMINTON    *</t>
  </si>
  <si>
    <t>SQUASH    *</t>
  </si>
  <si>
    <t>MARTIAL ARTS    *</t>
  </si>
  <si>
    <t>SPORTS DEVELOPMENT</t>
  </si>
  <si>
    <t>COACHING    *</t>
  </si>
  <si>
    <t>FITNESS FIRM     *          #</t>
  </si>
  <si>
    <t>CIRCUIT TRAINING    *</t>
  </si>
  <si>
    <t>HALL    *</t>
  </si>
  <si>
    <t>ROOM    *</t>
  </si>
  <si>
    <t>LADIES MORNING    *</t>
  </si>
  <si>
    <t>FITNESS FIRM    *            #</t>
  </si>
  <si>
    <t>FIT KIDS    *</t>
  </si>
  <si>
    <t xml:space="preserve">HALL </t>
  </si>
  <si>
    <t>SUNDOME</t>
  </si>
  <si>
    <t>JUDO    *</t>
  </si>
  <si>
    <t>STRETCH 'N' TONE    *</t>
  </si>
  <si>
    <t>TAI CHI    *</t>
  </si>
  <si>
    <t>POOL    *</t>
  </si>
  <si>
    <t>GALAS    *</t>
  </si>
  <si>
    <t>ASTRO PITCH    *</t>
  </si>
  <si>
    <t xml:space="preserve">      "             "     SCHOOL USE    *</t>
  </si>
  <si>
    <t>LEISURE ZONE    *    #</t>
  </si>
  <si>
    <t>COMBINED ACTIVITIES</t>
  </si>
  <si>
    <t>CALLANETICS    *    #</t>
  </si>
  <si>
    <t>PAY-PHONE    *</t>
  </si>
  <si>
    <t>FITNESS FIRM        *       #</t>
  </si>
  <si>
    <t>AQUA-FIT    *     #</t>
  </si>
  <si>
    <t>50+          *</t>
  </si>
  <si>
    <t xml:space="preserve">LEISURE ZONE    *    </t>
  </si>
  <si>
    <t>SWIMMING - HAPPY HOUR (ADULT)</t>
  </si>
  <si>
    <t>AQUA-FLOATERS    *</t>
  </si>
  <si>
    <t>INDOOR BOWLS</t>
  </si>
  <si>
    <t>HALL</t>
  </si>
  <si>
    <t xml:space="preserve">   "  SCHOOL USE     *</t>
  </si>
  <si>
    <t>FITNESS FIRM    *    #</t>
  </si>
  <si>
    <t>COMBINED ACTIVITY</t>
  </si>
  <si>
    <t>SWIMMING - HAPPY HOUR (JUNIOR)</t>
  </si>
  <si>
    <t>SWIMMING - T.D'S CLUB</t>
  </si>
  <si>
    <t>LIFEGUARD COURSE            *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</si>
  <si>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</si>
  <si>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</si>
  <si>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</si>
  <si>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</si>
  <si>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</si>
  <si>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</si>
  <si>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</si>
  <si>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</si>
  <si>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10</t>
  </si>
  <si>
    <t>PERIOD 11</t>
  </si>
  <si>
    <t>PERIOD 12</t>
  </si>
  <si>
    <t>PERIOD 13</t>
  </si>
  <si>
    <t>PERIOD  9</t>
  </si>
  <si>
    <t>TOTAL SALES</t>
  </si>
  <si>
    <t>TOTAL FEES &amp; CHARGES (DRY)</t>
  </si>
  <si>
    <t>TOTAL LETTINGS</t>
  </si>
  <si>
    <t xml:space="preserve">COMBINED TOTAL </t>
  </si>
  <si>
    <t>COMBINED TOTAL</t>
  </si>
  <si>
    <t>TOTAL SPORTS DEVELOPMENT</t>
  </si>
  <si>
    <t xml:space="preserve">  "  SCHOOL USE             *</t>
  </si>
  <si>
    <t>FLOOR SPACE               *</t>
  </si>
  <si>
    <t>AQUA-FIT                            *      #</t>
  </si>
  <si>
    <t xml:space="preserve">     "          SUNDRY DEBTOR A/C'S  *</t>
  </si>
  <si>
    <t>TOTAL FEES &amp; CHARGES (WET)</t>
  </si>
  <si>
    <t>PAY-PHONE           *</t>
  </si>
  <si>
    <t>PAY-PHONE                   *</t>
  </si>
  <si>
    <t>BOXERCISE    *               #</t>
  </si>
  <si>
    <t>LIFEGUARD COURSE   *</t>
  </si>
  <si>
    <t>AQUA-KIDS    *</t>
  </si>
  <si>
    <t>FITNESS FIRM    *        #</t>
  </si>
  <si>
    <t>target income</t>
  </si>
  <si>
    <t>variation</t>
  </si>
  <si>
    <t>COMBINED TOTAL NET OF VAT</t>
  </si>
  <si>
    <t>CLIENT INCOME NET OF VAT</t>
  </si>
  <si>
    <t>BLOCK BOOKING MEMBERSHIP</t>
  </si>
  <si>
    <t>PASSPORT TO LEISURE</t>
  </si>
  <si>
    <t>AEROBICS   *</t>
  </si>
  <si>
    <t>VENDING - BOTTLES</t>
  </si>
  <si>
    <t>CIRCUIT TRAINING   *</t>
  </si>
  <si>
    <t>SPONSORED CHARITY  EVENT   *</t>
  </si>
  <si>
    <t>INDOOR BOWLS    *</t>
  </si>
  <si>
    <t xml:space="preserve">    "           "     SUNDRY DEBTOR A/C'S  *</t>
  </si>
  <si>
    <t>FITNESS SUITE</t>
  </si>
  <si>
    <t>INDUCTION    *</t>
  </si>
  <si>
    <t>FITNESS SUITE ANNUAL/MONTHLY PASS</t>
  </si>
  <si>
    <t>FITNESS SUITE ANNUAL/MONTHLY FEE</t>
  </si>
  <si>
    <t xml:space="preserve">FITNESS SUITE </t>
  </si>
  <si>
    <t>LADIES MORNING  *</t>
  </si>
  <si>
    <t>G.P. REFERRALS    *</t>
  </si>
  <si>
    <t>LEISURE ZONE   *</t>
  </si>
  <si>
    <t>TARGET INCOME</t>
  </si>
  <si>
    <t>COMMENTS</t>
  </si>
  <si>
    <t>VARIATION</t>
  </si>
  <si>
    <t>STRETCH 'N TONE/ULT.ABS./TOTAL STRETCH*</t>
  </si>
  <si>
    <t>SUMMER ACTIVITIES TRIPS   *</t>
  </si>
  <si>
    <t>SUMMER ACTIVITIES   *</t>
  </si>
  <si>
    <t>COURSES   *</t>
  </si>
  <si>
    <t xml:space="preserve">  "   SCHOOL USE   S.L.A.           *</t>
  </si>
  <si>
    <t xml:space="preserve">   "   SCHOOL USE   S.L.A.     *</t>
  </si>
  <si>
    <t xml:space="preserve">   "  SCHOOL USE                *</t>
  </si>
  <si>
    <t xml:space="preserve">   "  SUNDRY DEBTOR A/C'S  *</t>
  </si>
  <si>
    <t xml:space="preserve">  "  SCHOOL USE   S.L.A.    *</t>
  </si>
  <si>
    <t>VENDING - WATER</t>
  </si>
  <si>
    <t xml:space="preserve">   "   SCHOOL USE   S.L.A.           *</t>
  </si>
  <si>
    <t xml:space="preserve">  "  SCHOOL USE   S.L.A.     *</t>
  </si>
  <si>
    <t>BLOCK BOOKING FEE</t>
  </si>
  <si>
    <t>VENDING - CARTONS</t>
  </si>
  <si>
    <t xml:space="preserve">   "   SCHOOL USE  S.L.A.           *</t>
  </si>
  <si>
    <t>BOXING       *</t>
  </si>
  <si>
    <t xml:space="preserve">BADMINTON    </t>
  </si>
  <si>
    <t>SWIMMING - 50 +</t>
  </si>
  <si>
    <t xml:space="preserve">       "        SUNDRY DEBTORS A/C'S    *</t>
  </si>
  <si>
    <t>EQUIPMENT SUNDRY DEBTOR A/C'S   *</t>
  </si>
  <si>
    <t>GALA    *</t>
  </si>
  <si>
    <t>PROMOTIONAL/SPORTS</t>
  </si>
  <si>
    <t xml:space="preserve">  </t>
  </si>
  <si>
    <t>OVER 60 ANNUAL PASS</t>
  </si>
  <si>
    <t>POOL   *</t>
  </si>
  <si>
    <t xml:space="preserve">ADMISSION </t>
  </si>
  <si>
    <t>SPECTATOR</t>
  </si>
  <si>
    <t xml:space="preserve">                     </t>
  </si>
  <si>
    <t>KICK AEROBICS   *</t>
  </si>
  <si>
    <t>OVER 50'S    *</t>
  </si>
  <si>
    <t>PERIOD 1     23.04.00</t>
  </si>
  <si>
    <t>PERIOD 2      21.05.00</t>
  </si>
  <si>
    <t>PERIOD 3        18.06.00</t>
  </si>
  <si>
    <t>PERIOD 4        16.07.00</t>
  </si>
  <si>
    <t>PERIOD 5        13.08.00</t>
  </si>
  <si>
    <t>PERIOD 6        10.09.00</t>
  </si>
  <si>
    <t>PERIOD 7       08.10.00</t>
  </si>
  <si>
    <t>PERIOD 8      05.11.00</t>
  </si>
  <si>
    <t>PERIOD 9        03.12.00</t>
  </si>
  <si>
    <t>PERIOD 10     31.12.00</t>
  </si>
  <si>
    <t>PERIOD 11       28.01.01</t>
  </si>
  <si>
    <t>PERIOD 12       25.02.01</t>
  </si>
  <si>
    <t>PERIOD 13       25.03.01</t>
  </si>
  <si>
    <t>HALF TERM / SUMMER ACTIVITIES    *</t>
  </si>
  <si>
    <t>HALF TERM / SUMMER ACTIVITIES     *</t>
  </si>
  <si>
    <t>HALF TERM / SUMMER ACTIVITIES   *</t>
  </si>
  <si>
    <t>G.P. REFERRALS</t>
  </si>
  <si>
    <t>SWIMMING - PARENT &amp; BABY</t>
  </si>
  <si>
    <t>OVER 50'S</t>
  </si>
  <si>
    <t>INCOME MONITORING 2000/2001</t>
  </si>
  <si>
    <t>FIT KIDS   *</t>
  </si>
  <si>
    <t>SALFORD REDS TICKETS</t>
  </si>
  <si>
    <t>KICK AEROBICS   *       #</t>
  </si>
  <si>
    <t>KICK AEROBICS   *     #</t>
  </si>
  <si>
    <t>SWIMMING - VOUCHER</t>
  </si>
  <si>
    <t>HOLIDAY CLUB    *</t>
  </si>
  <si>
    <t>VOUCHER PROMOTION</t>
  </si>
  <si>
    <t>SALFORD RED'S TICKETS</t>
  </si>
  <si>
    <t>HOLIDAY CLUB     *</t>
  </si>
  <si>
    <t>SUMMER ACTIVITIES TRIPS    *</t>
  </si>
  <si>
    <t>SWIMMING - OVER 60'S PASS</t>
  </si>
  <si>
    <t>PROMOTIONAL VOUCHER</t>
  </si>
  <si>
    <t>ADVERTISING</t>
  </si>
  <si>
    <t>SWIMMING OVER 60'S PASS</t>
  </si>
  <si>
    <t>SWIMMING OVER 50'S</t>
  </si>
  <si>
    <t>SPORT &amp; SOCIAL SUNDRY DEBTOR A/C    *</t>
  </si>
  <si>
    <t>SPORT &amp; SOCIAL SUNDRY DEBTOR A/C  *</t>
  </si>
  <si>
    <t>B.B. SUNDRY DEBTOR A/C'S   *</t>
  </si>
  <si>
    <t>B.B. SUNDRY DEBTOR A/C'S    *</t>
  </si>
  <si>
    <t>SPORT &amp; SOCIAL DEBTOR A/C    *</t>
  </si>
  <si>
    <t>VENDING - POT NOODLE</t>
  </si>
  <si>
    <t xml:space="preserve">  " INTERNAL JNL TRANSFERS   *</t>
  </si>
  <si>
    <t xml:space="preserve">  "  SCHOOL USE (PRIVATE)      *</t>
  </si>
  <si>
    <t xml:space="preserve">  "  SCHOOL USE                       *</t>
  </si>
  <si>
    <t>FLOODLIGHTS</t>
  </si>
  <si>
    <t xml:space="preserve">   "  INTERNAL JOURNAL TRANSFERS   *</t>
  </si>
  <si>
    <t xml:space="preserve">  "  INTERNAL JOURNAL TRANSFERS   *</t>
  </si>
  <si>
    <t xml:space="preserve">  "  SCHOOL USE (PRIVATE)    *</t>
  </si>
  <si>
    <t xml:space="preserve">   "  GALA     *</t>
  </si>
  <si>
    <t>KIDS CLUB    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</si>
</sst>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00_-;\-&quot;£&quot;* #,##0.000_-;_-&quot;£&quot;* &quot;-&quot;??_-;_-@_-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name val="Fixedsys"/>
      <family val="3"/>
    </font>
    <font>
      <sz val="8"/>
      <name val="Arial"/>
      <family val="2"/>
    </font>
    <font>
      <b/>
      <sz val="9"/>
      <name val="Fixedsys"/>
      <family val="3"/>
    </font>
    <font>
      <b/>
      <i/>
      <sz val="16"/>
      <color indexed="5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32"/>
      <name val="Arial"/>
      <family val="2"/>
    </font>
    <font>
      <b/>
      <sz val="20"/>
      <name val="Univers (WN)"/>
      <family val="0"/>
    </font>
    <font>
      <b/>
      <sz val="10"/>
      <color indexed="12"/>
      <name val="Arial"/>
      <family val="0"/>
    </font>
    <font>
      <b/>
      <sz val="8"/>
      <name val="Arial"/>
      <family val="0"/>
    </font>
    <font>
      <b/>
      <u val="single"/>
      <sz val="12"/>
      <color indexed="29"/>
      <name val="Arial"/>
      <family val="2"/>
    </font>
    <font>
      <b/>
      <i/>
      <sz val="11"/>
      <name val="Fixedsys"/>
      <family val="3"/>
    </font>
    <font>
      <sz val="12"/>
      <name val="CG Times (WN)"/>
      <family val="1"/>
    </font>
    <font>
      <sz val="16"/>
      <name val="Arial"/>
      <family val="0"/>
    </font>
    <font>
      <b/>
      <u val="single"/>
      <sz val="16"/>
      <color indexed="29"/>
      <name val="Arial"/>
      <family val="2"/>
    </font>
    <font>
      <b/>
      <sz val="16"/>
      <color indexed="29"/>
      <name val="Arial"/>
      <family val="2"/>
    </font>
    <font>
      <b/>
      <sz val="12"/>
      <color indexed="29"/>
      <name val="Arial"/>
      <family val="2"/>
    </font>
    <font>
      <sz val="12"/>
      <name val="Arial"/>
      <family val="2"/>
    </font>
    <font>
      <sz val="72"/>
      <color indexed="12"/>
      <name val="Wingdings"/>
      <family val="0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i/>
      <sz val="11"/>
      <color indexed="60"/>
      <name val="Arial"/>
      <family val="2"/>
    </font>
    <font>
      <b/>
      <i/>
      <sz val="9"/>
      <color indexed="6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i/>
      <sz val="12"/>
      <color indexed="53"/>
      <name val="Arial"/>
      <family val="2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lgerianD"/>
      <family val="5"/>
    </font>
    <font>
      <b/>
      <i/>
      <u val="single"/>
      <sz val="16"/>
      <color indexed="8"/>
      <name val="AlgerianD"/>
      <family val="5"/>
    </font>
    <font>
      <b/>
      <i/>
      <sz val="14"/>
      <color indexed="8"/>
      <name val="AlgerianD"/>
      <family val="5"/>
    </font>
    <font>
      <b/>
      <i/>
      <sz val="12"/>
      <color indexed="8"/>
      <name val="AlgerianD"/>
      <family val="5"/>
    </font>
    <font>
      <b/>
      <i/>
      <u val="single"/>
      <sz val="12"/>
      <color indexed="8"/>
      <name val="AlgerianD"/>
      <family val="5"/>
    </font>
    <font>
      <b/>
      <i/>
      <u val="single"/>
      <sz val="14"/>
      <color indexed="8"/>
      <name val="AlgerianD"/>
      <family val="5"/>
    </font>
    <font>
      <sz val="8"/>
      <color indexed="8"/>
      <name val="Arial"/>
      <family val="2"/>
    </font>
    <font>
      <b/>
      <i/>
      <sz val="10"/>
      <color indexed="8"/>
      <name val="AlgerianD"/>
      <family val="5"/>
    </font>
    <font>
      <b/>
      <sz val="10"/>
      <color indexed="8"/>
      <name val="Fixedsys"/>
      <family val="3"/>
    </font>
    <font>
      <b/>
      <sz val="8"/>
      <color indexed="8"/>
      <name val="Arial"/>
      <family val="2"/>
    </font>
    <font>
      <sz val="10"/>
      <name val="AlgerianD"/>
      <family val="5"/>
    </font>
    <font>
      <b/>
      <sz val="12"/>
      <color indexed="8"/>
      <name val="AlgerianD"/>
      <family val="5"/>
    </font>
    <font>
      <sz val="10"/>
      <color indexed="8"/>
      <name val="AlgerianD"/>
      <family val="5"/>
    </font>
    <font>
      <b/>
      <sz val="10"/>
      <color indexed="8"/>
      <name val="AlgerianD"/>
      <family val="5"/>
    </font>
    <font>
      <b/>
      <sz val="8"/>
      <color indexed="32"/>
      <name val="AlgerianD"/>
      <family val="5"/>
    </font>
    <font>
      <b/>
      <sz val="9"/>
      <color indexed="8"/>
      <name val="AlgerianD"/>
      <family val="5"/>
    </font>
    <font>
      <sz val="8"/>
      <color indexed="8"/>
      <name val="AlgerianD"/>
      <family val="5"/>
    </font>
    <font>
      <sz val="8"/>
      <color indexed="32"/>
      <name val="AlgerianD"/>
      <family val="5"/>
    </font>
    <font>
      <b/>
      <sz val="10"/>
      <color indexed="32"/>
      <name val="AlgerianD"/>
      <family val="5"/>
    </font>
    <font>
      <b/>
      <i/>
      <sz val="18"/>
      <color indexed="10"/>
      <name val="Firenze"/>
      <family val="1"/>
    </font>
    <font>
      <b/>
      <sz val="14"/>
      <color indexed="58"/>
      <name val="Univers (WN)"/>
      <family val="0"/>
    </font>
    <font>
      <b/>
      <i/>
      <sz val="12"/>
      <color indexed="12"/>
      <name val="Univers (WN)"/>
      <family val="0"/>
    </font>
    <font>
      <sz val="10"/>
      <name val="Americana XBd BT"/>
      <family val="1"/>
    </font>
    <font>
      <b/>
      <sz val="12"/>
      <color indexed="8"/>
      <name val="Americana XBd BT"/>
      <family val="1"/>
    </font>
    <font>
      <b/>
      <sz val="10"/>
      <color indexed="8"/>
      <name val="Americana XBd BT"/>
      <family val="1"/>
    </font>
    <font>
      <b/>
      <sz val="10"/>
      <color indexed="12"/>
      <name val="Americana XBd BT"/>
      <family val="1"/>
    </font>
    <font>
      <b/>
      <sz val="10"/>
      <name val="Americana XBd BT"/>
      <family val="1"/>
    </font>
    <font>
      <sz val="10"/>
      <color indexed="8"/>
      <name val="Americana XBd BT"/>
      <family val="1"/>
    </font>
    <font>
      <sz val="8"/>
      <name val="Americana XBd BT"/>
      <family val="1"/>
    </font>
    <font>
      <sz val="12"/>
      <name val="Americana XBd BT"/>
      <family val="1"/>
    </font>
    <font>
      <sz val="10"/>
      <color indexed="53"/>
      <name val="Americana XBd BT"/>
      <family val="1"/>
    </font>
    <font>
      <b/>
      <sz val="10"/>
      <color indexed="53"/>
      <name val="Americana XBd BT"/>
      <family val="1"/>
    </font>
    <font>
      <b/>
      <sz val="10"/>
      <color indexed="10"/>
      <name val="Americana XBd BT"/>
      <family val="1"/>
    </font>
    <font>
      <sz val="10"/>
      <color indexed="10"/>
      <name val="Americana XBd BT"/>
      <family val="1"/>
    </font>
    <font>
      <b/>
      <sz val="12"/>
      <color indexed="12"/>
      <name val="Americana XBd BT"/>
      <family val="1"/>
    </font>
    <font>
      <b/>
      <sz val="12"/>
      <name val="Americana XBd BT"/>
      <family val="1"/>
    </font>
    <font>
      <b/>
      <sz val="12"/>
      <name val="AlgerianD"/>
      <family val="5"/>
    </font>
    <font>
      <sz val="12"/>
      <color indexed="10"/>
      <name val="Americana XBd BT"/>
      <family val="1"/>
    </font>
    <font>
      <b/>
      <sz val="12"/>
      <color indexed="10"/>
      <name val="Americana XBd BT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5" fillId="0" borderId="1" xfId="17" applyFont="1" applyBorder="1" applyAlignment="1">
      <alignment/>
    </xf>
    <xf numFmtId="44" fontId="6" fillId="0" borderId="1" xfId="17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44" fontId="0" fillId="0" borderId="0" xfId="17" applyBorder="1" applyAlignment="1">
      <alignment horizontal="centerContinuous"/>
    </xf>
    <xf numFmtId="44" fontId="0" fillId="0" borderId="0" xfId="17" applyBorder="1" applyAlignment="1">
      <alignment/>
    </xf>
    <xf numFmtId="44" fontId="4" fillId="0" borderId="0" xfId="17" applyFont="1" applyBorder="1" applyAlignment="1">
      <alignment/>
    </xf>
    <xf numFmtId="44" fontId="0" fillId="0" borderId="2" xfId="17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Border="1" applyAlignment="1">
      <alignment horizontal="centerContinuous"/>
    </xf>
    <xf numFmtId="44" fontId="0" fillId="0" borderId="3" xfId="17" applyBorder="1" applyAlignment="1">
      <alignment/>
    </xf>
    <xf numFmtId="44" fontId="10" fillId="0" borderId="0" xfId="17" applyFont="1" applyBorder="1" applyAlignment="1">
      <alignment horizontal="centerContinuous"/>
    </xf>
    <xf numFmtId="0" fontId="0" fillId="0" borderId="2" xfId="0" applyBorder="1" applyAlignment="1">
      <alignment/>
    </xf>
    <xf numFmtId="44" fontId="0" fillId="0" borderId="0" xfId="17" applyFont="1" applyAlignment="1">
      <alignment/>
    </xf>
    <xf numFmtId="44" fontId="6" fillId="0" borderId="0" xfId="17" applyFont="1" applyBorder="1" applyAlignment="1">
      <alignment/>
    </xf>
    <xf numFmtId="44" fontId="5" fillId="0" borderId="0" xfId="17" applyFont="1" applyBorder="1" applyAlignment="1">
      <alignment/>
    </xf>
    <xf numFmtId="0" fontId="0" fillId="0" borderId="0" xfId="0" applyAlignment="1">
      <alignment horizontal="centerContinuous"/>
    </xf>
    <xf numFmtId="17" fontId="12" fillId="0" borderId="0" xfId="0" applyNumberFormat="1" applyFont="1" applyAlignment="1">
      <alignment horizontal="centerContinuous"/>
    </xf>
    <xf numFmtId="44" fontId="1" fillId="0" borderId="3" xfId="17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2" xfId="17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44" fontId="8" fillId="0" borderId="0" xfId="17" applyFont="1" applyBorder="1" applyAlignment="1">
      <alignment horizontal="centerContinuous"/>
    </xf>
    <xf numFmtId="44" fontId="3" fillId="0" borderId="0" xfId="17" applyFont="1" applyBorder="1" applyAlignment="1">
      <alignment horizontal="centerContinuous"/>
    </xf>
    <xf numFmtId="44" fontId="0" fillId="0" borderId="0" xfId="17" applyFont="1" applyBorder="1" applyAlignment="1">
      <alignment/>
    </xf>
    <xf numFmtId="44" fontId="19" fillId="0" borderId="0" xfId="17" applyFont="1" applyBorder="1" applyAlignment="1">
      <alignment horizontal="centerContinuous"/>
    </xf>
    <xf numFmtId="44" fontId="4" fillId="0" borderId="0" xfId="17" applyFont="1" applyBorder="1" applyAlignment="1">
      <alignment horizontal="centerContinuous"/>
    </xf>
    <xf numFmtId="44" fontId="7" fillId="0" borderId="2" xfId="17" applyFont="1" applyBorder="1" applyAlignment="1">
      <alignment/>
    </xf>
    <xf numFmtId="44" fontId="11" fillId="0" borderId="2" xfId="17" applyFont="1" applyBorder="1" applyAlignment="1">
      <alignment/>
    </xf>
    <xf numFmtId="44" fontId="20" fillId="0" borderId="0" xfId="17" applyFont="1" applyBorder="1" applyAlignment="1">
      <alignment horizontal="centerContinuous"/>
    </xf>
    <xf numFmtId="44" fontId="0" fillId="0" borderId="0" xfId="17" applyFont="1" applyBorder="1" applyAlignment="1">
      <alignment horizontal="centerContinuous"/>
    </xf>
    <xf numFmtId="44" fontId="21" fillId="0" borderId="0" xfId="17" applyFont="1" applyBorder="1" applyAlignment="1">
      <alignment horizontal="centerContinuous"/>
    </xf>
    <xf numFmtId="44" fontId="14" fillId="0" borderId="2" xfId="17" applyFont="1" applyBorder="1" applyAlignment="1">
      <alignment/>
    </xf>
    <xf numFmtId="44" fontId="1" fillId="0" borderId="2" xfId="17" applyFont="1" applyBorder="1" applyAlignment="1">
      <alignment/>
    </xf>
    <xf numFmtId="44" fontId="15" fillId="0" borderId="0" xfId="17" applyFont="1" applyBorder="1" applyAlignment="1">
      <alignment horizontal="centerContinuous"/>
    </xf>
    <xf numFmtId="44" fontId="0" fillId="0" borderId="0" xfId="17" applyBorder="1" applyAlignment="1">
      <alignment/>
    </xf>
    <xf numFmtId="44" fontId="0" fillId="0" borderId="0" xfId="17" applyAlignment="1">
      <alignment/>
    </xf>
    <xf numFmtId="44" fontId="11" fillId="0" borderId="2" xfId="17" applyFont="1" applyBorder="1" applyAlignment="1">
      <alignment horizontal="left"/>
    </xf>
    <xf numFmtId="44" fontId="16" fillId="0" borderId="2" xfId="17" applyFont="1" applyBorder="1" applyAlignment="1">
      <alignment/>
    </xf>
    <xf numFmtId="44" fontId="22" fillId="0" borderId="2" xfId="17" applyFont="1" applyBorder="1" applyAlignment="1">
      <alignment/>
    </xf>
    <xf numFmtId="0" fontId="0" fillId="0" borderId="0" xfId="0" applyFont="1" applyAlignment="1">
      <alignment/>
    </xf>
    <xf numFmtId="0" fontId="23" fillId="2" borderId="0" xfId="0" applyFont="1" applyFill="1" applyAlignment="1">
      <alignment horizontal="centerContinuous"/>
    </xf>
    <xf numFmtId="0" fontId="24" fillId="2" borderId="2" xfId="0" applyFont="1" applyFill="1" applyBorder="1" applyAlignment="1">
      <alignment/>
    </xf>
    <xf numFmtId="0" fontId="25" fillId="0" borderId="2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26" fillId="2" borderId="2" xfId="0" applyFont="1" applyFill="1" applyBorder="1" applyAlignment="1">
      <alignment horizontal="center"/>
    </xf>
    <xf numFmtId="0" fontId="27" fillId="0" borderId="2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31" fillId="0" borderId="2" xfId="0" applyFont="1" applyBorder="1" applyAlignment="1">
      <alignment/>
    </xf>
    <xf numFmtId="44" fontId="28" fillId="0" borderId="0" xfId="17" applyFont="1" applyBorder="1" applyAlignment="1">
      <alignment horizontal="centerContinuous"/>
    </xf>
    <xf numFmtId="0" fontId="33" fillId="0" borderId="0" xfId="0" applyFont="1" applyBorder="1" applyAlignment="1">
      <alignment/>
    </xf>
    <xf numFmtId="44" fontId="33" fillId="0" borderId="0" xfId="17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44" fontId="33" fillId="0" borderId="1" xfId="17" applyFont="1" applyBorder="1" applyAlignment="1">
      <alignment/>
    </xf>
    <xf numFmtId="44" fontId="35" fillId="0" borderId="2" xfId="17" applyFont="1" applyBorder="1" applyAlignment="1">
      <alignment/>
    </xf>
    <xf numFmtId="44" fontId="32" fillId="0" borderId="0" xfId="17" applyFont="1" applyBorder="1" applyAlignment="1">
      <alignment/>
    </xf>
    <xf numFmtId="0" fontId="35" fillId="0" borderId="2" xfId="0" applyFont="1" applyBorder="1" applyAlignment="1">
      <alignment/>
    </xf>
    <xf numFmtId="0" fontId="30" fillId="0" borderId="2" xfId="0" applyFont="1" applyBorder="1" applyAlignment="1">
      <alignment/>
    </xf>
    <xf numFmtId="44" fontId="35" fillId="0" borderId="2" xfId="17" applyFont="1" applyBorder="1" applyAlignment="1">
      <alignment horizontal="left"/>
    </xf>
    <xf numFmtId="44" fontId="36" fillId="0" borderId="0" xfId="17" applyFont="1" applyBorder="1" applyAlignment="1">
      <alignment horizontal="centerContinuous"/>
    </xf>
    <xf numFmtId="44" fontId="37" fillId="0" borderId="2" xfId="17" applyFont="1" applyBorder="1" applyAlignment="1">
      <alignment/>
    </xf>
    <xf numFmtId="0" fontId="37" fillId="0" borderId="0" xfId="0" applyFont="1" applyBorder="1" applyAlignment="1">
      <alignment/>
    </xf>
    <xf numFmtId="44" fontId="35" fillId="0" borderId="3" xfId="17" applyFont="1" applyBorder="1" applyAlignment="1">
      <alignment/>
    </xf>
    <xf numFmtId="44" fontId="37" fillId="0" borderId="0" xfId="17" applyFont="1" applyAlignment="1">
      <alignment/>
    </xf>
    <xf numFmtId="0" fontId="37" fillId="0" borderId="0" xfId="0" applyFont="1" applyAlignment="1">
      <alignment/>
    </xf>
    <xf numFmtId="0" fontId="37" fillId="0" borderId="3" xfId="0" applyFont="1" applyBorder="1" applyAlignment="1">
      <alignment/>
    </xf>
    <xf numFmtId="44" fontId="37" fillId="0" borderId="0" xfId="0" applyNumberFormat="1" applyFont="1" applyAlignment="1">
      <alignment/>
    </xf>
    <xf numFmtId="0" fontId="35" fillId="2" borderId="2" xfId="0" applyFont="1" applyFill="1" applyBorder="1" applyAlignment="1">
      <alignment/>
    </xf>
    <xf numFmtId="44" fontId="37" fillId="0" borderId="3" xfId="17" applyFont="1" applyBorder="1" applyAlignment="1">
      <alignment/>
    </xf>
    <xf numFmtId="44" fontId="37" fillId="0" borderId="0" xfId="17" applyFont="1" applyBorder="1" applyAlignment="1">
      <alignment/>
    </xf>
    <xf numFmtId="44" fontId="39" fillId="0" borderId="3" xfId="17" applyFont="1" applyBorder="1" applyAlignment="1">
      <alignment/>
    </xf>
    <xf numFmtId="44" fontId="39" fillId="0" borderId="0" xfId="17" applyFont="1" applyBorder="1" applyAlignment="1">
      <alignment horizontal="centerContinuous"/>
    </xf>
    <xf numFmtId="44" fontId="39" fillId="0" borderId="0" xfId="17" applyFont="1" applyAlignment="1">
      <alignment horizontal="centerContinuous"/>
    </xf>
    <xf numFmtId="0" fontId="39" fillId="0" borderId="0" xfId="0" applyFont="1" applyAlignment="1">
      <alignment/>
    </xf>
    <xf numFmtId="0" fontId="39" fillId="0" borderId="0" xfId="0" applyFont="1" applyAlignment="1">
      <alignment horizontal="centerContinuous"/>
    </xf>
    <xf numFmtId="44" fontId="35" fillId="0" borderId="3" xfId="17" applyFont="1" applyBorder="1" applyAlignment="1">
      <alignment/>
    </xf>
    <xf numFmtId="44" fontId="37" fillId="0" borderId="0" xfId="17" applyFont="1" applyAlignment="1">
      <alignment/>
    </xf>
    <xf numFmtId="4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44" fontId="35" fillId="0" borderId="3" xfId="17" applyFont="1" applyBorder="1" applyAlignment="1">
      <alignment horizontal="centerContinuous"/>
    </xf>
    <xf numFmtId="44" fontId="35" fillId="0" borderId="4" xfId="17" applyFont="1" applyBorder="1" applyAlignment="1">
      <alignment/>
    </xf>
    <xf numFmtId="44" fontId="37" fillId="0" borderId="3" xfId="17" applyFont="1" applyBorder="1" applyAlignment="1">
      <alignment/>
    </xf>
    <xf numFmtId="44" fontId="37" fillId="0" borderId="0" xfId="17" applyFont="1" applyBorder="1" applyAlignment="1">
      <alignment/>
    </xf>
    <xf numFmtId="44" fontId="37" fillId="0" borderId="0" xfId="17" applyFont="1" applyAlignment="1">
      <alignment/>
    </xf>
    <xf numFmtId="44" fontId="40" fillId="0" borderId="3" xfId="17" applyFont="1" applyBorder="1" applyAlignment="1">
      <alignment/>
    </xf>
    <xf numFmtId="44" fontId="40" fillId="0" borderId="0" xfId="17" applyFont="1" applyBorder="1" applyAlignment="1">
      <alignment/>
    </xf>
    <xf numFmtId="44" fontId="40" fillId="0" borderId="0" xfId="17" applyFont="1" applyAlignment="1">
      <alignment/>
    </xf>
    <xf numFmtId="0" fontId="40" fillId="0" borderId="0" xfId="0" applyFont="1" applyAlignment="1">
      <alignment/>
    </xf>
    <xf numFmtId="44" fontId="38" fillId="2" borderId="3" xfId="17" applyFont="1" applyFill="1" applyBorder="1" applyAlignment="1">
      <alignment/>
    </xf>
    <xf numFmtId="44" fontId="37" fillId="0" borderId="1" xfId="17" applyFont="1" applyBorder="1" applyAlignment="1">
      <alignment/>
    </xf>
    <xf numFmtId="44" fontId="37" fillId="3" borderId="5" xfId="17" applyFont="1" applyFill="1" applyBorder="1" applyAlignment="1">
      <alignment/>
    </xf>
    <xf numFmtId="44" fontId="37" fillId="3" borderId="6" xfId="17" applyFont="1" applyFill="1" applyBorder="1" applyAlignment="1">
      <alignment/>
    </xf>
    <xf numFmtId="44" fontId="35" fillId="3" borderId="7" xfId="17" applyFont="1" applyFill="1" applyBorder="1" applyAlignment="1">
      <alignment horizontal="centerContinuous"/>
    </xf>
    <xf numFmtId="44" fontId="13" fillId="3" borderId="2" xfId="17" applyFont="1" applyFill="1" applyBorder="1" applyAlignment="1">
      <alignment/>
    </xf>
    <xf numFmtId="0" fontId="37" fillId="3" borderId="0" xfId="0" applyFont="1" applyFill="1" applyBorder="1" applyAlignment="1">
      <alignment/>
    </xf>
    <xf numFmtId="44" fontId="35" fillId="3" borderId="3" xfId="17" applyFont="1" applyFill="1" applyBorder="1" applyAlignment="1">
      <alignment/>
    </xf>
    <xf numFmtId="0" fontId="35" fillId="3" borderId="8" xfId="0" applyFont="1" applyFill="1" applyBorder="1" applyAlignment="1">
      <alignment horizontal="centerContinuous"/>
    </xf>
    <xf numFmtId="44" fontId="1" fillId="3" borderId="3" xfId="17" applyFont="1" applyFill="1" applyBorder="1" applyAlignment="1">
      <alignment/>
    </xf>
    <xf numFmtId="0" fontId="41" fillId="0" borderId="2" xfId="0" applyFont="1" applyBorder="1" applyAlignment="1">
      <alignment/>
    </xf>
    <xf numFmtId="0" fontId="42" fillId="3" borderId="2" xfId="0" applyFont="1" applyFill="1" applyBorder="1" applyAlignment="1">
      <alignment/>
    </xf>
    <xf numFmtId="0" fontId="42" fillId="3" borderId="9" xfId="0" applyFont="1" applyFill="1" applyBorder="1" applyAlignment="1">
      <alignment/>
    </xf>
    <xf numFmtId="0" fontId="43" fillId="0" borderId="2" xfId="0" applyFont="1" applyBorder="1" applyAlignment="1">
      <alignment/>
    </xf>
    <xf numFmtId="0" fontId="44" fillId="2" borderId="2" xfId="0" applyFont="1" applyFill="1" applyBorder="1" applyAlignment="1">
      <alignment horizontal="left"/>
    </xf>
    <xf numFmtId="0" fontId="45" fillId="0" borderId="2" xfId="0" applyFont="1" applyBorder="1" applyAlignment="1">
      <alignment/>
    </xf>
    <xf numFmtId="0" fontId="44" fillId="0" borderId="2" xfId="0" applyFont="1" applyBorder="1" applyAlignment="1">
      <alignment horizontal="left"/>
    </xf>
    <xf numFmtId="0" fontId="46" fillId="0" borderId="2" xfId="0" applyFont="1" applyBorder="1" applyAlignment="1">
      <alignment/>
    </xf>
    <xf numFmtId="0" fontId="47" fillId="0" borderId="2" xfId="0" applyFont="1" applyBorder="1" applyAlignment="1">
      <alignment/>
    </xf>
    <xf numFmtId="0" fontId="45" fillId="0" borderId="2" xfId="0" applyFont="1" applyBorder="1" applyAlignment="1">
      <alignment horizontal="left"/>
    </xf>
    <xf numFmtId="0" fontId="48" fillId="0" borderId="1" xfId="0" applyFont="1" applyBorder="1" applyAlignment="1">
      <alignment/>
    </xf>
    <xf numFmtId="0" fontId="49" fillId="0" borderId="2" xfId="0" applyFont="1" applyBorder="1" applyAlignment="1">
      <alignment/>
    </xf>
    <xf numFmtId="0" fontId="37" fillId="0" borderId="1" xfId="0" applyFont="1" applyBorder="1" applyAlignment="1">
      <alignment/>
    </xf>
    <xf numFmtId="0" fontId="50" fillId="0" borderId="1" xfId="0" applyFont="1" applyBorder="1" applyAlignment="1">
      <alignment/>
    </xf>
    <xf numFmtId="0" fontId="37" fillId="3" borderId="5" xfId="0" applyFont="1" applyFill="1" applyBorder="1" applyAlignment="1">
      <alignment/>
    </xf>
    <xf numFmtId="0" fontId="37" fillId="3" borderId="6" xfId="0" applyFont="1" applyFill="1" applyBorder="1" applyAlignment="1">
      <alignment/>
    </xf>
    <xf numFmtId="44" fontId="13" fillId="3" borderId="10" xfId="17" applyFont="1" applyFill="1" applyBorder="1" applyAlignment="1">
      <alignment/>
    </xf>
    <xf numFmtId="0" fontId="37" fillId="0" borderId="1" xfId="0" applyFont="1" applyBorder="1" applyAlignment="1">
      <alignment/>
    </xf>
    <xf numFmtId="0" fontId="44" fillId="2" borderId="2" xfId="0" applyFont="1" applyFill="1" applyBorder="1" applyAlignment="1">
      <alignment/>
    </xf>
    <xf numFmtId="44" fontId="9" fillId="3" borderId="3" xfId="17" applyFont="1" applyFill="1" applyBorder="1" applyAlignment="1">
      <alignment/>
    </xf>
    <xf numFmtId="44" fontId="44" fillId="0" borderId="2" xfId="17" applyFont="1" applyBorder="1" applyAlignment="1">
      <alignment/>
    </xf>
    <xf numFmtId="44" fontId="51" fillId="0" borderId="1" xfId="17" applyFont="1" applyBorder="1" applyAlignment="1">
      <alignment/>
    </xf>
    <xf numFmtId="0" fontId="35" fillId="0" borderId="0" xfId="0" applyFont="1" applyAlignment="1">
      <alignment/>
    </xf>
    <xf numFmtId="44" fontId="52" fillId="0" borderId="2" xfId="17" applyFont="1" applyBorder="1" applyAlignment="1">
      <alignment/>
    </xf>
    <xf numFmtId="44" fontId="53" fillId="0" borderId="2" xfId="17" applyFont="1" applyBorder="1" applyAlignment="1">
      <alignment horizontal="left"/>
    </xf>
    <xf numFmtId="44" fontId="54" fillId="0" borderId="2" xfId="17" applyFont="1" applyBorder="1" applyAlignment="1">
      <alignment/>
    </xf>
    <xf numFmtId="44" fontId="50" fillId="0" borderId="1" xfId="17" applyFont="1" applyBorder="1" applyAlignment="1">
      <alignment/>
    </xf>
    <xf numFmtId="44" fontId="35" fillId="0" borderId="0" xfId="17" applyFont="1" applyAlignment="1">
      <alignment/>
    </xf>
    <xf numFmtId="0" fontId="35" fillId="0" borderId="0" xfId="0" applyFont="1" applyAlignment="1">
      <alignment/>
    </xf>
    <xf numFmtId="44" fontId="45" fillId="0" borderId="2" xfId="17" applyFont="1" applyBorder="1" applyAlignment="1">
      <alignment/>
    </xf>
    <xf numFmtId="44" fontId="55" fillId="0" borderId="2" xfId="17" applyFont="1" applyBorder="1" applyAlignment="1">
      <alignment/>
    </xf>
    <xf numFmtId="44" fontId="44" fillId="0" borderId="2" xfId="17" applyFont="1" applyBorder="1" applyAlignment="1">
      <alignment horizontal="left"/>
    </xf>
    <xf numFmtId="44" fontId="35" fillId="0" borderId="1" xfId="17" applyFont="1" applyBorder="1" applyAlignment="1">
      <alignment/>
    </xf>
    <xf numFmtId="44" fontId="35" fillId="0" borderId="0" xfId="17" applyFont="1" applyAlignment="1">
      <alignment/>
    </xf>
    <xf numFmtId="44" fontId="48" fillId="0" borderId="1" xfId="17" applyFont="1" applyBorder="1" applyAlignment="1">
      <alignment/>
    </xf>
    <xf numFmtId="44" fontId="42" fillId="3" borderId="9" xfId="17" applyFont="1" applyFill="1" applyBorder="1" applyAlignment="1">
      <alignment/>
    </xf>
    <xf numFmtId="44" fontId="56" fillId="0" borderId="2" xfId="17" applyFont="1" applyBorder="1" applyAlignment="1">
      <alignment/>
    </xf>
    <xf numFmtId="44" fontId="37" fillId="3" borderId="5" xfId="17" applyFont="1" applyFill="1" applyBorder="1" applyAlignment="1">
      <alignment/>
    </xf>
    <xf numFmtId="44" fontId="37" fillId="3" borderId="6" xfId="17" applyFont="1" applyFill="1" applyBorder="1" applyAlignment="1">
      <alignment/>
    </xf>
    <xf numFmtId="44" fontId="37" fillId="0" borderId="1" xfId="17" applyFont="1" applyBorder="1" applyAlignment="1">
      <alignment/>
    </xf>
    <xf numFmtId="44" fontId="44" fillId="0" borderId="2" xfId="17" applyFont="1" applyBorder="1" applyAlignment="1">
      <alignment/>
    </xf>
    <xf numFmtId="44" fontId="57" fillId="0" borderId="2" xfId="17" applyFont="1" applyBorder="1" applyAlignment="1">
      <alignment/>
    </xf>
    <xf numFmtId="44" fontId="58" fillId="0" borderId="2" xfId="17" applyFont="1" applyBorder="1" applyAlignment="1">
      <alignment/>
    </xf>
    <xf numFmtId="0" fontId="13" fillId="3" borderId="3" xfId="0" applyFont="1" applyFill="1" applyBorder="1" applyAlignment="1">
      <alignment/>
    </xf>
    <xf numFmtId="0" fontId="45" fillId="2" borderId="2" xfId="0" applyFont="1" applyFill="1" applyBorder="1" applyAlignment="1">
      <alignment/>
    </xf>
    <xf numFmtId="0" fontId="55" fillId="2" borderId="1" xfId="0" applyFont="1" applyFill="1" applyBorder="1" applyAlignment="1">
      <alignment/>
    </xf>
    <xf numFmtId="44" fontId="54" fillId="2" borderId="0" xfId="17" applyFont="1" applyFill="1" applyAlignment="1">
      <alignment/>
    </xf>
    <xf numFmtId="0" fontId="54" fillId="2" borderId="0" xfId="0" applyFont="1" applyFill="1" applyAlignment="1">
      <alignment/>
    </xf>
    <xf numFmtId="44" fontId="59" fillId="0" borderId="2" xfId="17" applyFont="1" applyBorder="1" applyAlignment="1">
      <alignment horizontal="left"/>
    </xf>
    <xf numFmtId="44" fontId="52" fillId="0" borderId="2" xfId="17" applyFont="1" applyBorder="1" applyAlignment="1">
      <alignment horizontal="left"/>
    </xf>
    <xf numFmtId="44" fontId="42" fillId="3" borderId="9" xfId="17" applyFont="1" applyFill="1" applyBorder="1" applyAlignment="1">
      <alignment horizontal="left"/>
    </xf>
    <xf numFmtId="164" fontId="37" fillId="3" borderId="6" xfId="17" applyNumberFormat="1" applyFont="1" applyFill="1" applyBorder="1" applyAlignment="1">
      <alignment/>
    </xf>
    <xf numFmtId="44" fontId="45" fillId="0" borderId="2" xfId="17" applyFont="1" applyBorder="1" applyAlignment="1">
      <alignment horizontal="left"/>
    </xf>
    <xf numFmtId="44" fontId="60" fillId="0" borderId="2" xfId="17" applyFont="1" applyBorder="1" applyAlignment="1">
      <alignment/>
    </xf>
    <xf numFmtId="44" fontId="42" fillId="0" borderId="9" xfId="17" applyFont="1" applyBorder="1" applyAlignment="1">
      <alignment/>
    </xf>
    <xf numFmtId="44" fontId="0" fillId="3" borderId="2" xfId="17" applyFill="1" applyBorder="1" applyAlignment="1">
      <alignment/>
    </xf>
    <xf numFmtId="44" fontId="37" fillId="0" borderId="2" xfId="17" applyFont="1" applyBorder="1" applyAlignment="1">
      <alignment/>
    </xf>
    <xf numFmtId="44" fontId="48" fillId="0" borderId="0" xfId="17" applyFont="1" applyBorder="1" applyAlignment="1">
      <alignment/>
    </xf>
    <xf numFmtId="44" fontId="38" fillId="0" borderId="4" xfId="17" applyFont="1" applyBorder="1" applyAlignment="1">
      <alignment/>
    </xf>
    <xf numFmtId="44" fontId="50" fillId="0" borderId="0" xfId="17" applyFont="1" applyBorder="1" applyAlignment="1">
      <alignment/>
    </xf>
    <xf numFmtId="44" fontId="37" fillId="3" borderId="11" xfId="17" applyFont="1" applyFill="1" applyBorder="1" applyAlignment="1">
      <alignment/>
    </xf>
    <xf numFmtId="44" fontId="37" fillId="3" borderId="12" xfId="17" applyFont="1" applyFill="1" applyBorder="1" applyAlignment="1">
      <alignment/>
    </xf>
    <xf numFmtId="44" fontId="35" fillId="3" borderId="13" xfId="17" applyFont="1" applyFill="1" applyBorder="1" applyAlignment="1">
      <alignment horizontal="centerContinuous"/>
    </xf>
    <xf numFmtId="0" fontId="42" fillId="4" borderId="7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7" xfId="0" applyFill="1" applyBorder="1" applyAlignment="1">
      <alignment/>
    </xf>
    <xf numFmtId="0" fontId="1" fillId="0" borderId="0" xfId="0" applyFont="1" applyAlignment="1">
      <alignment/>
    </xf>
    <xf numFmtId="0" fontId="42" fillId="5" borderId="7" xfId="0" applyFont="1" applyFill="1" applyBorder="1" applyAlignment="1">
      <alignment/>
    </xf>
    <xf numFmtId="0" fontId="0" fillId="5" borderId="14" xfId="0" applyFill="1" applyBorder="1" applyAlignment="1">
      <alignment/>
    </xf>
    <xf numFmtId="0" fontId="42" fillId="6" borderId="7" xfId="0" applyFont="1" applyFill="1" applyBorder="1" applyAlignment="1">
      <alignment/>
    </xf>
    <xf numFmtId="0" fontId="0" fillId="6" borderId="14" xfId="0" applyFill="1" applyBorder="1" applyAlignment="1">
      <alignment/>
    </xf>
    <xf numFmtId="0" fontId="61" fillId="0" borderId="0" xfId="0" applyFont="1" applyAlignment="1">
      <alignment horizontal="centerContinuous"/>
    </xf>
    <xf numFmtId="0" fontId="62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0" fillId="2" borderId="0" xfId="0" applyFill="1" applyAlignment="1">
      <alignment/>
    </xf>
    <xf numFmtId="44" fontId="0" fillId="5" borderId="0" xfId="17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44" fontId="0" fillId="6" borderId="0" xfId="17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0" fillId="3" borderId="7" xfId="0" applyFill="1" applyBorder="1" applyAlignment="1">
      <alignment/>
    </xf>
    <xf numFmtId="44" fontId="35" fillId="3" borderId="14" xfId="17" applyFont="1" applyFill="1" applyBorder="1" applyAlignment="1">
      <alignment horizontal="centerContinuous"/>
    </xf>
    <xf numFmtId="44" fontId="64" fillId="0" borderId="2" xfId="17" applyFont="1" applyBorder="1" applyAlignment="1">
      <alignment/>
    </xf>
    <xf numFmtId="44" fontId="65" fillId="3" borderId="2" xfId="17" applyFont="1" applyFill="1" applyBorder="1" applyAlignment="1">
      <alignment/>
    </xf>
    <xf numFmtId="44" fontId="66" fillId="3" borderId="2" xfId="17" applyFont="1" applyFill="1" applyBorder="1" applyAlignment="1">
      <alignment/>
    </xf>
    <xf numFmtId="44" fontId="66" fillId="0" borderId="15" xfId="17" applyFont="1" applyBorder="1" applyAlignment="1">
      <alignment/>
    </xf>
    <xf numFmtId="44" fontId="65" fillId="0" borderId="15" xfId="17" applyFont="1" applyBorder="1" applyAlignment="1">
      <alignment/>
    </xf>
    <xf numFmtId="44" fontId="67" fillId="3" borderId="2" xfId="17" applyFont="1" applyFill="1" applyBorder="1" applyAlignment="1">
      <alignment/>
    </xf>
    <xf numFmtId="44" fontId="68" fillId="0" borderId="2" xfId="17" applyFont="1" applyBorder="1" applyAlignment="1">
      <alignment/>
    </xf>
    <xf numFmtId="44" fontId="66" fillId="0" borderId="4" xfId="17" applyFont="1" applyBorder="1" applyAlignment="1">
      <alignment/>
    </xf>
    <xf numFmtId="44" fontId="69" fillId="0" borderId="2" xfId="17" applyFont="1" applyBorder="1" applyAlignment="1">
      <alignment/>
    </xf>
    <xf numFmtId="44" fontId="70" fillId="0" borderId="2" xfId="17" applyFont="1" applyBorder="1" applyAlignment="1">
      <alignment/>
    </xf>
    <xf numFmtId="44" fontId="65" fillId="0" borderId="4" xfId="17" applyFont="1" applyBorder="1" applyAlignment="1">
      <alignment/>
    </xf>
    <xf numFmtId="44" fontId="64" fillId="0" borderId="9" xfId="17" applyFont="1" applyBorder="1" applyAlignment="1">
      <alignment/>
    </xf>
    <xf numFmtId="44" fontId="67" fillId="2" borderId="9" xfId="17" applyFont="1" applyFill="1" applyBorder="1" applyAlignment="1">
      <alignment/>
    </xf>
    <xf numFmtId="44" fontId="65" fillId="3" borderId="3" xfId="17" applyFont="1" applyFill="1" applyBorder="1" applyAlignment="1">
      <alignment/>
    </xf>
    <xf numFmtId="44" fontId="65" fillId="3" borderId="9" xfId="17" applyFont="1" applyFill="1" applyBorder="1" applyAlignment="1">
      <alignment/>
    </xf>
    <xf numFmtId="44" fontId="64" fillId="0" borderId="0" xfId="17" applyFont="1" applyAlignment="1">
      <alignment/>
    </xf>
    <xf numFmtId="44" fontId="68" fillId="5" borderId="7" xfId="17" applyFont="1" applyFill="1" applyBorder="1" applyAlignment="1">
      <alignment/>
    </xf>
    <xf numFmtId="0" fontId="68" fillId="0" borderId="0" xfId="0" applyFont="1" applyAlignment="1">
      <alignment/>
    </xf>
    <xf numFmtId="44" fontId="66" fillId="6" borderId="7" xfId="17" applyFont="1" applyFill="1" applyBorder="1" applyAlignment="1">
      <alignment/>
    </xf>
    <xf numFmtId="0" fontId="68" fillId="4" borderId="7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44" fontId="69" fillId="0" borderId="4" xfId="17" applyFont="1" applyBorder="1" applyAlignment="1">
      <alignment/>
    </xf>
    <xf numFmtId="44" fontId="66" fillId="3" borderId="10" xfId="17" applyFont="1" applyFill="1" applyBorder="1" applyAlignment="1">
      <alignment/>
    </xf>
    <xf numFmtId="44" fontId="67" fillId="3" borderId="10" xfId="17" applyFont="1" applyFill="1" applyBorder="1" applyAlignment="1">
      <alignment/>
    </xf>
    <xf numFmtId="44" fontId="67" fillId="0" borderId="10" xfId="17" applyFont="1" applyBorder="1" applyAlignment="1">
      <alignment/>
    </xf>
    <xf numFmtId="44" fontId="66" fillId="3" borderId="3" xfId="17" applyFont="1" applyFill="1" applyBorder="1" applyAlignment="1">
      <alignment/>
    </xf>
    <xf numFmtId="44" fontId="66" fillId="3" borderId="9" xfId="17" applyFont="1" applyFill="1" applyBorder="1" applyAlignment="1">
      <alignment/>
    </xf>
    <xf numFmtId="44" fontId="66" fillId="3" borderId="16" xfId="17" applyFont="1" applyFill="1" applyBorder="1" applyAlignment="1">
      <alignment/>
    </xf>
    <xf numFmtId="44" fontId="64" fillId="3" borderId="0" xfId="17" applyFont="1" applyFill="1" applyAlignment="1">
      <alignment/>
    </xf>
    <xf numFmtId="44" fontId="68" fillId="3" borderId="0" xfId="17" applyFont="1" applyFill="1" applyAlignment="1">
      <alignment/>
    </xf>
    <xf numFmtId="44" fontId="1" fillId="0" borderId="0" xfId="17" applyFont="1" applyAlignment="1">
      <alignment/>
    </xf>
    <xf numFmtId="44" fontId="64" fillId="0" borderId="3" xfId="17" applyFont="1" applyBorder="1" applyAlignment="1">
      <alignment/>
    </xf>
    <xf numFmtId="44" fontId="64" fillId="0" borderId="1" xfId="17" applyFont="1" applyBorder="1" applyAlignment="1">
      <alignment/>
    </xf>
    <xf numFmtId="44" fontId="64" fillId="0" borderId="0" xfId="17" applyFont="1" applyBorder="1" applyAlignment="1">
      <alignment/>
    </xf>
    <xf numFmtId="44" fontId="68" fillId="0" borderId="0" xfId="17" applyFont="1" applyAlignment="1">
      <alignment/>
    </xf>
    <xf numFmtId="0" fontId="1" fillId="3" borderId="0" xfId="0" applyFont="1" applyFill="1" applyAlignment="1">
      <alignment/>
    </xf>
    <xf numFmtId="44" fontId="72" fillId="0" borderId="2" xfId="17" applyFont="1" applyBorder="1" applyAlignment="1">
      <alignment/>
    </xf>
    <xf numFmtId="44" fontId="72" fillId="0" borderId="0" xfId="17" applyFont="1" applyBorder="1" applyAlignment="1">
      <alignment/>
    </xf>
    <xf numFmtId="44" fontId="72" fillId="3" borderId="2" xfId="17" applyFont="1" applyFill="1" applyBorder="1" applyAlignment="1">
      <alignment/>
    </xf>
    <xf numFmtId="44" fontId="67" fillId="0" borderId="2" xfId="17" applyFont="1" applyBorder="1" applyAlignment="1">
      <alignment/>
    </xf>
    <xf numFmtId="44" fontId="35" fillId="0" borderId="0" xfId="17" applyFont="1" applyBorder="1" applyAlignment="1">
      <alignment/>
    </xf>
    <xf numFmtId="44" fontId="66" fillId="0" borderId="7" xfId="17" applyFont="1" applyBorder="1" applyAlignment="1">
      <alignment/>
    </xf>
    <xf numFmtId="44" fontId="0" fillId="2" borderId="0" xfId="17" applyFill="1" applyAlignment="1">
      <alignment/>
    </xf>
    <xf numFmtId="44" fontId="64" fillId="0" borderId="17" xfId="17" applyFont="1" applyBorder="1" applyAlignment="1">
      <alignment/>
    </xf>
    <xf numFmtId="44" fontId="73" fillId="0" borderId="2" xfId="17" applyFont="1" applyBorder="1" applyAlignment="1">
      <alignment/>
    </xf>
    <xf numFmtId="44" fontId="73" fillId="0" borderId="0" xfId="17" applyFont="1" applyBorder="1" applyAlignment="1">
      <alignment/>
    </xf>
    <xf numFmtId="44" fontId="73" fillId="3" borderId="2" xfId="17" applyFont="1" applyFill="1" applyBorder="1" applyAlignment="1">
      <alignment/>
    </xf>
    <xf numFmtId="44" fontId="74" fillId="6" borderId="7" xfId="17" applyFont="1" applyFill="1" applyBorder="1" applyAlignment="1">
      <alignment/>
    </xf>
    <xf numFmtId="44" fontId="66" fillId="2" borderId="4" xfId="17" applyFont="1" applyFill="1" applyBorder="1" applyAlignment="1">
      <alignment/>
    </xf>
    <xf numFmtId="44" fontId="1" fillId="0" borderId="0" xfId="17" applyFont="1" applyAlignment="1">
      <alignment/>
    </xf>
    <xf numFmtId="44" fontId="64" fillId="0" borderId="2" xfId="17" applyFont="1" applyBorder="1" applyAlignment="1">
      <alignment horizontal="right"/>
    </xf>
    <xf numFmtId="44" fontId="75" fillId="0" borderId="1" xfId="17" applyFont="1" applyBorder="1" applyAlignment="1">
      <alignment/>
    </xf>
    <xf numFmtId="44" fontId="71" fillId="0" borderId="2" xfId="17" applyFont="1" applyBorder="1" applyAlignment="1">
      <alignment/>
    </xf>
    <xf numFmtId="44" fontId="71" fillId="0" borderId="1" xfId="17" applyFont="1" applyBorder="1" applyAlignment="1">
      <alignment/>
    </xf>
    <xf numFmtId="44" fontId="71" fillId="0" borderId="0" xfId="17" applyFont="1" applyBorder="1" applyAlignment="1">
      <alignment/>
    </xf>
    <xf numFmtId="44" fontId="76" fillId="3" borderId="2" xfId="17" applyFont="1" applyFill="1" applyBorder="1" applyAlignment="1">
      <alignment/>
    </xf>
    <xf numFmtId="44" fontId="76" fillId="0" borderId="2" xfId="17" applyFont="1" applyBorder="1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3" borderId="0" xfId="0" applyFont="1" applyFill="1" applyAlignment="1">
      <alignment/>
    </xf>
    <xf numFmtId="44" fontId="77" fillId="5" borderId="7" xfId="17" applyFont="1" applyFill="1" applyBorder="1" applyAlignment="1">
      <alignment/>
    </xf>
    <xf numFmtId="0" fontId="78" fillId="0" borderId="0" xfId="0" applyFont="1" applyAlignment="1">
      <alignment/>
    </xf>
    <xf numFmtId="0" fontId="78" fillId="2" borderId="0" xfId="0" applyFont="1" applyFill="1" applyAlignment="1">
      <alignment/>
    </xf>
    <xf numFmtId="0" fontId="78" fillId="3" borderId="0" xfId="0" applyFont="1" applyFill="1" applyAlignment="1">
      <alignment/>
    </xf>
    <xf numFmtId="44" fontId="79" fillId="0" borderId="1" xfId="17" applyFont="1" applyBorder="1" applyAlignment="1">
      <alignment/>
    </xf>
    <xf numFmtId="44" fontId="68" fillId="3" borderId="7" xfId="17" applyFont="1" applyFill="1" applyBorder="1" applyAlignment="1">
      <alignment/>
    </xf>
    <xf numFmtId="44" fontId="69" fillId="0" borderId="1" xfId="17" applyFont="1" applyBorder="1" applyAlignment="1">
      <alignment/>
    </xf>
    <xf numFmtId="44" fontId="74" fillId="6" borderId="7" xfId="17" applyFont="1" applyFill="1" applyBorder="1" applyAlignment="1">
      <alignment/>
    </xf>
    <xf numFmtId="44" fontId="68" fillId="0" borderId="0" xfId="17" applyFont="1" applyAlignment="1">
      <alignment/>
    </xf>
    <xf numFmtId="44" fontId="68" fillId="3" borderId="7" xfId="17" applyFont="1" applyFill="1" applyBorder="1" applyAlignment="1">
      <alignment/>
    </xf>
    <xf numFmtId="44" fontId="68" fillId="5" borderId="7" xfId="17" applyFont="1" applyFill="1" applyBorder="1" applyAlignment="1">
      <alignment/>
    </xf>
    <xf numFmtId="44" fontId="68" fillId="3" borderId="0" xfId="17" applyFont="1" applyFill="1" applyAlignment="1">
      <alignment/>
    </xf>
    <xf numFmtId="0" fontId="68" fillId="0" borderId="0" xfId="0" applyFont="1" applyAlignment="1">
      <alignment/>
    </xf>
    <xf numFmtId="44" fontId="68" fillId="6" borderId="7" xfId="17" applyFont="1" applyFill="1" applyBorder="1" applyAlignment="1">
      <alignment/>
    </xf>
    <xf numFmtId="44" fontId="75" fillId="0" borderId="2" xfId="17" applyFont="1" applyBorder="1" applyAlignment="1">
      <alignment/>
    </xf>
    <xf numFmtId="44" fontId="79" fillId="0" borderId="2" xfId="17" applyFont="1" applyBorder="1" applyAlignment="1">
      <alignment/>
    </xf>
    <xf numFmtId="44" fontId="81" fillId="0" borderId="2" xfId="17" applyFont="1" applyBorder="1" applyAlignment="1">
      <alignment/>
    </xf>
    <xf numFmtId="44" fontId="64" fillId="0" borderId="4" xfId="17" applyFont="1" applyBorder="1" applyAlignment="1">
      <alignment/>
    </xf>
    <xf numFmtId="44" fontId="66" fillId="0" borderId="18" xfId="17" applyFont="1" applyBorder="1" applyAlignment="1">
      <alignment/>
    </xf>
    <xf numFmtId="44" fontId="66" fillId="3" borderId="19" xfId="17" applyFont="1" applyFill="1" applyBorder="1" applyAlignment="1">
      <alignment/>
    </xf>
    <xf numFmtId="44" fontId="80" fillId="6" borderId="7" xfId="17" applyFont="1" applyFill="1" applyBorder="1" applyAlignment="1">
      <alignment/>
    </xf>
    <xf numFmtId="0" fontId="74" fillId="0" borderId="0" xfId="0" applyFont="1" applyAlignment="1">
      <alignment/>
    </xf>
    <xf numFmtId="0" fontId="35" fillId="3" borderId="7" xfId="0" applyFont="1" applyFill="1" applyBorder="1" applyAlignment="1">
      <alignment horizontal="centerContinuous" wrapText="1"/>
    </xf>
    <xf numFmtId="0" fontId="35" fillId="3" borderId="14" xfId="0" applyFont="1" applyFill="1" applyBorder="1" applyAlignment="1">
      <alignment horizontal="centerContinuous" wrapText="1"/>
    </xf>
    <xf numFmtId="44" fontId="75" fillId="0" borderId="2" xfId="17" applyNumberFormat="1" applyFont="1" applyBorder="1" applyAlignment="1">
      <alignment/>
    </xf>
    <xf numFmtId="44" fontId="69" fillId="0" borderId="1" xfId="17" applyFont="1" applyBorder="1" applyAlignment="1">
      <alignment/>
    </xf>
    <xf numFmtId="44" fontId="77" fillId="0" borderId="4" xfId="17" applyFont="1" applyBorder="1" applyAlignment="1">
      <alignment/>
    </xf>
    <xf numFmtId="0" fontId="0" fillId="7" borderId="14" xfId="0" applyFill="1" applyBorder="1" applyAlignment="1">
      <alignment/>
    </xf>
    <xf numFmtId="44" fontId="68" fillId="7" borderId="14" xfId="17" applyFont="1" applyFill="1" applyBorder="1" applyAlignment="1">
      <alignment/>
    </xf>
    <xf numFmtId="0" fontId="78" fillId="7" borderId="7" xfId="0" applyFont="1" applyFill="1" applyBorder="1" applyAlignment="1">
      <alignment/>
    </xf>
    <xf numFmtId="44" fontId="68" fillId="7" borderId="7" xfId="17" applyFont="1" applyFill="1" applyBorder="1" applyAlignment="1">
      <alignment/>
    </xf>
    <xf numFmtId="44" fontId="68" fillId="7" borderId="7" xfId="17" applyFont="1" applyFill="1" applyBorder="1" applyAlignment="1">
      <alignment/>
    </xf>
    <xf numFmtId="44" fontId="77" fillId="7" borderId="7" xfId="17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42" fillId="3" borderId="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44" fontId="42" fillId="3" borderId="3" xfId="17" applyFont="1" applyFill="1" applyBorder="1" applyAlignment="1">
      <alignment/>
    </xf>
    <xf numFmtId="44" fontId="42" fillId="3" borderId="3" xfId="17" applyFont="1" applyFill="1" applyBorder="1" applyAlignment="1">
      <alignment horizontal="left"/>
    </xf>
    <xf numFmtId="44" fontId="64" fillId="0" borderId="1" xfId="17" applyFont="1" applyBorder="1" applyAlignment="1">
      <alignment/>
    </xf>
    <xf numFmtId="44" fontId="64" fillId="0" borderId="2" xfId="17" applyFont="1" applyBorder="1" applyAlignment="1">
      <alignment/>
    </xf>
    <xf numFmtId="44" fontId="71" fillId="0" borderId="2" xfId="17" applyFont="1" applyBorder="1" applyAlignment="1">
      <alignment/>
    </xf>
    <xf numFmtId="0" fontId="35" fillId="0" borderId="0" xfId="0" applyFont="1" applyBorder="1" applyAlignment="1">
      <alignment/>
    </xf>
    <xf numFmtId="44" fontId="66" fillId="2" borderId="2" xfId="17" applyFont="1" applyFill="1" applyBorder="1" applyAlignment="1">
      <alignment/>
    </xf>
    <xf numFmtId="44" fontId="66" fillId="3" borderId="20" xfId="17" applyFont="1" applyFill="1" applyBorder="1" applyAlignment="1">
      <alignment/>
    </xf>
    <xf numFmtId="44" fontId="66" fillId="2" borderId="0" xfId="17" applyFont="1" applyFill="1" applyBorder="1" applyAlignment="1">
      <alignment/>
    </xf>
    <xf numFmtId="44" fontId="68" fillId="6" borderId="7" xfId="17" applyFont="1" applyFill="1" applyBorder="1" applyAlignment="1">
      <alignment/>
    </xf>
    <xf numFmtId="44" fontId="66" fillId="6" borderId="7" xfId="17" applyFont="1" applyFill="1" applyBorder="1" applyAlignment="1">
      <alignment/>
    </xf>
    <xf numFmtId="44" fontId="77" fillId="3" borderId="2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0" style="0" hidden="1" customWidth="1"/>
    <col min="3" max="3" width="15.28125" style="0" customWidth="1"/>
    <col min="4" max="4" width="15.140625" style="0" customWidth="1"/>
    <col min="5" max="5" width="17.28125" style="0" customWidth="1"/>
    <col min="6" max="6" width="17.421875" style="0" customWidth="1"/>
    <col min="7" max="7" width="17.00390625" style="0" customWidth="1"/>
    <col min="8" max="8" width="17.28125" style="0" customWidth="1"/>
    <col min="9" max="9" width="16.8515625" style="0" customWidth="1"/>
    <col min="10" max="10" width="17.00390625" style="0" customWidth="1"/>
    <col min="11" max="11" width="17.7109375" style="0" customWidth="1"/>
    <col min="12" max="12" width="17.140625" style="0" customWidth="1"/>
    <col min="13" max="14" width="16.8515625" style="0" customWidth="1"/>
    <col min="15" max="15" width="17.28125" style="0" customWidth="1"/>
    <col min="16" max="16" width="19.57421875" style="0" customWidth="1"/>
    <col min="17" max="17" width="11.28125" style="0" hidden="1" customWidth="1"/>
  </cols>
  <sheetData>
    <row r="1" spans="1:16" ht="27" customHeight="1">
      <c r="A1" s="73" t="s">
        <v>231</v>
      </c>
      <c r="B1" s="12"/>
      <c r="C1" s="12"/>
      <c r="D1" s="12"/>
      <c r="E1" s="12"/>
      <c r="F1" s="12"/>
      <c r="G1" s="15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1</v>
      </c>
      <c r="O2" s="13"/>
      <c r="P2" s="13"/>
    </row>
    <row r="3" spans="1:16" ht="20.25">
      <c r="A3" s="72" t="s">
        <v>2</v>
      </c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6.5" thickBot="1">
      <c r="A4" s="37"/>
      <c r="B4" s="3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92" customFormat="1" ht="30" customHeight="1" thickBot="1">
      <c r="A5" s="93"/>
      <c r="B5" s="89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</row>
    <row r="6" spans="1:17" ht="27" customHeight="1">
      <c r="A6" s="132" t="s">
        <v>4</v>
      </c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28"/>
      <c r="Q6" s="14" t="s">
        <v>0</v>
      </c>
    </row>
    <row r="7" spans="1:17" ht="27" customHeight="1">
      <c r="A7" s="129" t="s">
        <v>5</v>
      </c>
      <c r="B7" s="38"/>
      <c r="C7" s="212">
        <v>14.5</v>
      </c>
      <c r="D7" s="212">
        <v>0</v>
      </c>
      <c r="E7" s="212">
        <v>0</v>
      </c>
      <c r="F7" s="212">
        <v>0</v>
      </c>
      <c r="G7" s="212">
        <v>0</v>
      </c>
      <c r="H7" s="212">
        <v>70.5</v>
      </c>
      <c r="I7" s="212">
        <v>0</v>
      </c>
      <c r="J7" s="212">
        <v>122.85</v>
      </c>
      <c r="K7" s="212">
        <v>0</v>
      </c>
      <c r="L7" s="212">
        <v>87.8</v>
      </c>
      <c r="M7" s="212">
        <v>0</v>
      </c>
      <c r="N7" s="212"/>
      <c r="O7" s="212"/>
      <c r="P7" s="213">
        <f>SUM(C7:O7)</f>
        <v>295.65</v>
      </c>
      <c r="Q7" s="1"/>
    </row>
    <row r="8" spans="1:17" ht="27" customHeight="1">
      <c r="A8" s="129" t="s">
        <v>6</v>
      </c>
      <c r="B8" s="38"/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/>
      <c r="O8" s="212"/>
      <c r="P8" s="213">
        <f>SUM(C8:O8)</f>
        <v>0</v>
      </c>
      <c r="Q8" s="1"/>
    </row>
    <row r="9" spans="1:17" ht="27" customHeight="1">
      <c r="A9" s="129" t="s">
        <v>7</v>
      </c>
      <c r="B9" s="38"/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/>
      <c r="O9" s="212"/>
      <c r="P9" s="214">
        <f>SUM(C9:O9)</f>
        <v>0</v>
      </c>
      <c r="Q9" s="1"/>
    </row>
    <row r="10" spans="1:17" ht="27" customHeight="1" thickBot="1">
      <c r="A10" s="129" t="s">
        <v>164</v>
      </c>
      <c r="B10" s="38"/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/>
      <c r="O10" s="212"/>
      <c r="P10" s="214">
        <f>SUM(C10:O10)</f>
        <v>0</v>
      </c>
      <c r="Q10" s="1"/>
    </row>
    <row r="11" spans="1:17" s="79" customFormat="1" ht="27" customHeight="1" thickBot="1">
      <c r="A11" s="133" t="s">
        <v>142</v>
      </c>
      <c r="B11" s="77"/>
      <c r="C11" s="215">
        <f>SUM(C7:C10)</f>
        <v>14.5</v>
      </c>
      <c r="D11" s="215">
        <f aca="true" t="shared" si="0" ref="D11:O11">SUM(D7:D10)</f>
        <v>0</v>
      </c>
      <c r="E11" s="215">
        <f t="shared" si="0"/>
        <v>0</v>
      </c>
      <c r="F11" s="215">
        <f t="shared" si="0"/>
        <v>0</v>
      </c>
      <c r="G11" s="215">
        <f t="shared" si="0"/>
        <v>0</v>
      </c>
      <c r="H11" s="215">
        <f t="shared" si="0"/>
        <v>70.5</v>
      </c>
      <c r="I11" s="215">
        <f t="shared" si="0"/>
        <v>0</v>
      </c>
      <c r="J11" s="215">
        <f t="shared" si="0"/>
        <v>122.85</v>
      </c>
      <c r="K11" s="215">
        <f t="shared" si="0"/>
        <v>0</v>
      </c>
      <c r="L11" s="215">
        <f t="shared" si="0"/>
        <v>87.8</v>
      </c>
      <c r="M11" s="215">
        <f t="shared" si="0"/>
        <v>0</v>
      </c>
      <c r="N11" s="215">
        <f t="shared" si="0"/>
        <v>0</v>
      </c>
      <c r="O11" s="215">
        <f t="shared" si="0"/>
        <v>0</v>
      </c>
      <c r="P11" s="216">
        <f>SUM(P7:P10)</f>
        <v>295.65</v>
      </c>
      <c r="Q11" s="78"/>
    </row>
    <row r="12" spans="1:17" ht="27" customHeight="1" thickTop="1">
      <c r="A12" s="70"/>
      <c r="B12" s="13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7"/>
      <c r="Q12" s="1"/>
    </row>
    <row r="13" spans="1:17" ht="27" customHeight="1">
      <c r="A13" s="132" t="s">
        <v>8</v>
      </c>
      <c r="B13" s="39"/>
      <c r="C13" s="218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7"/>
      <c r="Q13" s="1"/>
    </row>
    <row r="14" spans="1:17" ht="27" customHeight="1">
      <c r="A14" s="129" t="s">
        <v>9</v>
      </c>
      <c r="B14" s="13"/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/>
      <c r="O14" s="212"/>
      <c r="P14" s="214">
        <f>SUM(C14:O14)</f>
        <v>0</v>
      </c>
      <c r="Q14" s="1"/>
    </row>
    <row r="15" spans="1:17" ht="27" customHeight="1">
      <c r="A15" s="67"/>
      <c r="B15" s="13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7"/>
      <c r="Q15" s="1"/>
    </row>
    <row r="16" spans="1:17" s="79" customFormat="1" ht="27" customHeight="1" thickBot="1">
      <c r="A16" s="134" t="s">
        <v>143</v>
      </c>
      <c r="B16" s="77"/>
      <c r="C16" s="219">
        <f aca="true" t="shared" si="1" ref="C16:P16">SUM(C14:C15)</f>
        <v>0</v>
      </c>
      <c r="D16" s="219">
        <f t="shared" si="1"/>
        <v>0</v>
      </c>
      <c r="E16" s="219">
        <f t="shared" si="1"/>
        <v>0</v>
      </c>
      <c r="F16" s="219">
        <v>0</v>
      </c>
      <c r="G16" s="219">
        <f t="shared" si="1"/>
        <v>0</v>
      </c>
      <c r="H16" s="219">
        <f t="shared" si="1"/>
        <v>0</v>
      </c>
      <c r="I16" s="219">
        <f t="shared" si="1"/>
        <v>0</v>
      </c>
      <c r="J16" s="219">
        <f t="shared" si="1"/>
        <v>0</v>
      </c>
      <c r="K16" s="219">
        <f t="shared" si="1"/>
        <v>0</v>
      </c>
      <c r="L16" s="219">
        <f t="shared" si="1"/>
        <v>0</v>
      </c>
      <c r="M16" s="219">
        <f t="shared" si="1"/>
        <v>0</v>
      </c>
      <c r="N16" s="219">
        <f t="shared" si="1"/>
        <v>0</v>
      </c>
      <c r="O16" s="219">
        <f t="shared" si="1"/>
        <v>0</v>
      </c>
      <c r="P16" s="219">
        <f t="shared" si="1"/>
        <v>0</v>
      </c>
      <c r="Q16" s="78"/>
    </row>
    <row r="17" spans="1:17" ht="27" customHeight="1" thickTop="1">
      <c r="A17" s="71"/>
      <c r="B17" s="13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7"/>
      <c r="Q17" s="1"/>
    </row>
    <row r="18" spans="1:17" ht="27" customHeight="1">
      <c r="A18" s="132" t="s">
        <v>10</v>
      </c>
      <c r="B18" s="13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7"/>
      <c r="Q18" s="1"/>
    </row>
    <row r="19" spans="1:17" ht="27" customHeight="1">
      <c r="A19" s="129" t="s">
        <v>11</v>
      </c>
      <c r="B19" s="38"/>
      <c r="C19" s="212">
        <v>1333.5</v>
      </c>
      <c r="D19" s="212">
        <v>1081</v>
      </c>
      <c r="E19" s="212">
        <v>1094</v>
      </c>
      <c r="F19" s="212">
        <v>1230.5</v>
      </c>
      <c r="G19" s="212">
        <v>1217.75</v>
      </c>
      <c r="H19" s="212">
        <v>1108</v>
      </c>
      <c r="I19" s="212">
        <v>1273.5</v>
      </c>
      <c r="J19" s="212">
        <v>1831.12</v>
      </c>
      <c r="K19" s="212">
        <v>1866.89</v>
      </c>
      <c r="L19" s="212">
        <v>747.55</v>
      </c>
      <c r="M19" s="212">
        <v>1017.66</v>
      </c>
      <c r="N19" s="212"/>
      <c r="O19" s="212"/>
      <c r="P19" s="213">
        <f aca="true" t="shared" si="2" ref="P19:P24">SUM(C19:O19)</f>
        <v>13801.469999999998</v>
      </c>
      <c r="Q19" s="1"/>
    </row>
    <row r="20" spans="1:17" ht="27" customHeight="1">
      <c r="A20" s="129" t="s">
        <v>87</v>
      </c>
      <c r="B20" s="38"/>
      <c r="C20" s="212">
        <v>168.48</v>
      </c>
      <c r="D20" s="212">
        <v>224.64</v>
      </c>
      <c r="E20" s="212">
        <v>230.88</v>
      </c>
      <c r="F20" s="212">
        <v>356.68</v>
      </c>
      <c r="G20" s="212">
        <v>113.32</v>
      </c>
      <c r="H20" s="212">
        <v>581.32</v>
      </c>
      <c r="I20" s="212">
        <v>314.82</v>
      </c>
      <c r="J20" s="212">
        <v>205.92</v>
      </c>
      <c r="K20" s="212">
        <v>420.05</v>
      </c>
      <c r="L20" s="212">
        <v>112.32</v>
      </c>
      <c r="M20" s="212">
        <v>149.76</v>
      </c>
      <c r="N20" s="212"/>
      <c r="O20" s="212"/>
      <c r="P20" s="213">
        <f t="shared" si="2"/>
        <v>2878.1900000000005</v>
      </c>
      <c r="Q20" s="1"/>
    </row>
    <row r="21" spans="1:17" ht="27" customHeight="1">
      <c r="A21" s="129" t="s">
        <v>12</v>
      </c>
      <c r="B21" s="38"/>
      <c r="C21" s="212">
        <v>0</v>
      </c>
      <c r="D21" s="296">
        <v>-117.42</v>
      </c>
      <c r="E21" s="212">
        <v>0</v>
      </c>
      <c r="F21" s="212">
        <v>0</v>
      </c>
      <c r="G21" s="212">
        <v>0</v>
      </c>
      <c r="H21" s="212">
        <v>0</v>
      </c>
      <c r="I21" s="220">
        <v>0</v>
      </c>
      <c r="J21" s="212">
        <v>187.24</v>
      </c>
      <c r="K21" s="212">
        <v>0</v>
      </c>
      <c r="L21" s="212">
        <v>429.91</v>
      </c>
      <c r="M21" s="212">
        <v>0</v>
      </c>
      <c r="N21" s="212"/>
      <c r="O21" s="212"/>
      <c r="P21" s="213">
        <f t="shared" si="2"/>
        <v>499.73</v>
      </c>
      <c r="Q21" s="1"/>
    </row>
    <row r="22" spans="1:17" ht="27" customHeight="1">
      <c r="A22" s="129" t="s">
        <v>13</v>
      </c>
      <c r="B22" s="38"/>
      <c r="C22" s="212">
        <v>0</v>
      </c>
      <c r="D22" s="212">
        <v>408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73.33</v>
      </c>
      <c r="N22" s="286"/>
      <c r="O22" s="212"/>
      <c r="P22" s="213">
        <f t="shared" si="2"/>
        <v>481.33</v>
      </c>
      <c r="Q22" s="1"/>
    </row>
    <row r="23" spans="1:17" ht="27" customHeight="1">
      <c r="A23" s="129" t="s">
        <v>14</v>
      </c>
      <c r="B23" s="38"/>
      <c r="C23" s="221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/>
      <c r="O23" s="212"/>
      <c r="P23" s="214">
        <f t="shared" si="2"/>
        <v>0</v>
      </c>
      <c r="Q23" s="1"/>
    </row>
    <row r="24" spans="1:17" ht="27" customHeight="1">
      <c r="A24" s="129" t="s">
        <v>15</v>
      </c>
      <c r="B24" s="38"/>
      <c r="C24" s="221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/>
      <c r="O24" s="212"/>
      <c r="P24" s="214">
        <f t="shared" si="2"/>
        <v>0</v>
      </c>
      <c r="Q24" s="1"/>
    </row>
    <row r="25" spans="1:17" s="79" customFormat="1" ht="27" customHeight="1" thickBot="1">
      <c r="A25" s="135" t="s">
        <v>144</v>
      </c>
      <c r="B25" s="80"/>
      <c r="C25" s="233">
        <f>SUM(C19:C24)</f>
        <v>1501.98</v>
      </c>
      <c r="D25" s="219">
        <f aca="true" t="shared" si="3" ref="D25:O25">SUM(D19:D24)</f>
        <v>1596.2199999999998</v>
      </c>
      <c r="E25" s="219">
        <f t="shared" si="3"/>
        <v>1324.88</v>
      </c>
      <c r="F25" s="219">
        <f t="shared" si="3"/>
        <v>1587.18</v>
      </c>
      <c r="G25" s="219">
        <f t="shared" si="3"/>
        <v>1331.07</v>
      </c>
      <c r="H25" s="219">
        <f t="shared" si="3"/>
        <v>1689.3200000000002</v>
      </c>
      <c r="I25" s="219">
        <f t="shared" si="3"/>
        <v>1588.32</v>
      </c>
      <c r="J25" s="219">
        <f t="shared" si="3"/>
        <v>2224.2799999999997</v>
      </c>
      <c r="K25" s="219">
        <f t="shared" si="3"/>
        <v>2286.94</v>
      </c>
      <c r="L25" s="219">
        <f t="shared" si="3"/>
        <v>1289.78</v>
      </c>
      <c r="M25" s="219">
        <f t="shared" si="3"/>
        <v>1240.75</v>
      </c>
      <c r="N25" s="219">
        <f t="shared" si="3"/>
        <v>0</v>
      </c>
      <c r="O25" s="219">
        <f t="shared" si="3"/>
        <v>0</v>
      </c>
      <c r="P25" s="222">
        <f>SUM(P19:P24)</f>
        <v>17660.719999999998</v>
      </c>
      <c r="Q25" s="78"/>
    </row>
    <row r="26" spans="1:17" ht="6.75" customHeight="1" thickBot="1" thickTop="1">
      <c r="A26" s="18"/>
      <c r="B26" s="13"/>
      <c r="C26" s="21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4"/>
      <c r="Q26" s="1"/>
    </row>
    <row r="27" spans="1:17" s="92" customFormat="1" ht="18.75">
      <c r="A27" s="130" t="s">
        <v>145</v>
      </c>
      <c r="B27" s="125"/>
      <c r="C27" s="237">
        <f aca="true" t="shared" si="4" ref="C27:P27">SUM(C11+C16+C25)</f>
        <v>1516.48</v>
      </c>
      <c r="D27" s="237">
        <f t="shared" si="4"/>
        <v>1596.2199999999998</v>
      </c>
      <c r="E27" s="225">
        <f t="shared" si="4"/>
        <v>1324.88</v>
      </c>
      <c r="F27" s="225">
        <f t="shared" si="4"/>
        <v>1587.18</v>
      </c>
      <c r="G27" s="225">
        <f t="shared" si="4"/>
        <v>1331.07</v>
      </c>
      <c r="H27" s="225">
        <f t="shared" si="4"/>
        <v>1759.8200000000002</v>
      </c>
      <c r="I27" s="225">
        <f t="shared" si="4"/>
        <v>1588.32</v>
      </c>
      <c r="J27" s="237">
        <f t="shared" si="4"/>
        <v>2347.1299999999997</v>
      </c>
      <c r="K27" s="225">
        <f t="shared" si="4"/>
        <v>2286.94</v>
      </c>
      <c r="L27" s="225">
        <f t="shared" si="4"/>
        <v>1377.58</v>
      </c>
      <c r="M27" s="225">
        <f t="shared" si="4"/>
        <v>1240.75</v>
      </c>
      <c r="N27" s="225">
        <f t="shared" si="4"/>
        <v>0</v>
      </c>
      <c r="O27" s="225">
        <f t="shared" si="4"/>
        <v>0</v>
      </c>
      <c r="P27" s="225">
        <f t="shared" si="4"/>
        <v>17956.37</v>
      </c>
      <c r="Q27" s="91">
        <f>SUM(C27:O27)</f>
        <v>17956.37</v>
      </c>
    </row>
    <row r="28" spans="1:17" s="92" customFormat="1" ht="19.5" thickBot="1">
      <c r="A28" s="131" t="s">
        <v>16</v>
      </c>
      <c r="B28" s="125">
        <v>1.175</v>
      </c>
      <c r="C28" s="238">
        <f>SUM(C29/$B$28+(C14+C20+C21+C22+C23))</f>
        <v>1315.7140425531916</v>
      </c>
      <c r="D28" s="238">
        <f aca="true" t="shared" si="5" ref="D28:O28">SUM(D29/$B$28+(D14+D20+D21+D22+D23))</f>
        <v>1435.2199999999998</v>
      </c>
      <c r="E28" s="226">
        <f t="shared" si="5"/>
        <v>1161.9438297872339</v>
      </c>
      <c r="F28" s="226">
        <f t="shared" si="5"/>
        <v>1403.9140425531916</v>
      </c>
      <c r="G28" s="226">
        <f t="shared" si="5"/>
        <v>1149.7029787234042</v>
      </c>
      <c r="H28" s="226">
        <f t="shared" si="5"/>
        <v>1584.2987234042553</v>
      </c>
      <c r="I28" s="226">
        <f t="shared" si="5"/>
        <v>1398.6497872340424</v>
      </c>
      <c r="J28" s="238">
        <f t="shared" si="5"/>
        <v>2056.1131914893613</v>
      </c>
      <c r="K28" s="226">
        <f t="shared" si="5"/>
        <v>2008.8925531914892</v>
      </c>
      <c r="L28" s="226">
        <f t="shared" si="5"/>
        <v>1253.1661702127658</v>
      </c>
      <c r="M28" s="226">
        <f t="shared" si="5"/>
        <v>1089.1836170212766</v>
      </c>
      <c r="N28" s="226">
        <f t="shared" si="5"/>
        <v>0</v>
      </c>
      <c r="O28" s="226">
        <f t="shared" si="5"/>
        <v>0</v>
      </c>
      <c r="P28" s="226">
        <f>SUM(C28:O28)</f>
        <v>15856.798936170211</v>
      </c>
      <c r="Q28" s="91"/>
    </row>
    <row r="29" spans="3:17" ht="12.75" hidden="1">
      <c r="C29" s="246">
        <f>SUM(C27-(C14+C20+C21+C22+C23))</f>
        <v>1348</v>
      </c>
      <c r="D29" s="227">
        <f aca="true" t="shared" si="6" ref="D29:O29">SUM(D27-(D14+D20+D21+D22+D23))</f>
        <v>1080.9999999999998</v>
      </c>
      <c r="E29" s="227">
        <f t="shared" si="6"/>
        <v>1094</v>
      </c>
      <c r="F29" s="227">
        <f t="shared" si="6"/>
        <v>1230.5</v>
      </c>
      <c r="G29" s="227">
        <f t="shared" si="6"/>
        <v>1217.75</v>
      </c>
      <c r="H29" s="227">
        <f t="shared" si="6"/>
        <v>1178.5</v>
      </c>
      <c r="I29" s="227">
        <f t="shared" si="6"/>
        <v>1273.5</v>
      </c>
      <c r="J29" s="227">
        <f t="shared" si="6"/>
        <v>1953.9699999999998</v>
      </c>
      <c r="K29" s="227">
        <f t="shared" si="6"/>
        <v>1866.89</v>
      </c>
      <c r="L29" s="227">
        <f t="shared" si="6"/>
        <v>835.3499999999999</v>
      </c>
      <c r="M29" s="227">
        <f t="shared" si="6"/>
        <v>1017.6600000000001</v>
      </c>
      <c r="N29" s="227">
        <f t="shared" si="6"/>
        <v>0</v>
      </c>
      <c r="O29" s="227">
        <f t="shared" si="6"/>
        <v>0</v>
      </c>
      <c r="P29" s="227"/>
      <c r="Q29" s="1"/>
    </row>
    <row r="30" spans="3:17" ht="6.75" customHeight="1" thickBot="1">
      <c r="C30" s="24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1"/>
    </row>
    <row r="31" spans="1:17" ht="21.75" customHeight="1" thickBot="1">
      <c r="A31" s="301" t="s">
        <v>162</v>
      </c>
      <c r="B31" s="299"/>
      <c r="C31" s="300">
        <v>1303.37</v>
      </c>
      <c r="D31" s="302">
        <v>1435.22</v>
      </c>
      <c r="E31" s="300">
        <v>1161.94</v>
      </c>
      <c r="F31" s="303">
        <v>1403.91</v>
      </c>
      <c r="G31" s="300">
        <v>1149.7</v>
      </c>
      <c r="H31" s="302">
        <v>1524.3</v>
      </c>
      <c r="I31" s="300">
        <v>1398.65</v>
      </c>
      <c r="J31" s="302">
        <v>1951.56</v>
      </c>
      <c r="K31" s="300">
        <v>2008.89</v>
      </c>
      <c r="L31" s="302">
        <v>1178.44</v>
      </c>
      <c r="M31" s="300">
        <v>1089.18</v>
      </c>
      <c r="N31" s="302"/>
      <c r="O31" s="300"/>
      <c r="P31" s="304">
        <f>SUM(C31:O31)</f>
        <v>15605.16</v>
      </c>
      <c r="Q31" s="1"/>
    </row>
    <row r="32" spans="3:17" ht="7.5" customHeight="1" thickBot="1">
      <c r="C32" s="24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1"/>
    </row>
    <row r="33" spans="1:18" s="205" customFormat="1" ht="23.25" customHeight="1" thickBot="1">
      <c r="A33" s="196" t="s">
        <v>179</v>
      </c>
      <c r="B33" s="197"/>
      <c r="C33" s="228">
        <v>1885</v>
      </c>
      <c r="D33" s="228">
        <v>2150</v>
      </c>
      <c r="E33" s="228">
        <v>2760</v>
      </c>
      <c r="F33" s="228">
        <v>2250</v>
      </c>
      <c r="G33" s="228">
        <v>2150</v>
      </c>
      <c r="H33" s="228">
        <v>2250</v>
      </c>
      <c r="I33" s="228">
        <v>2350</v>
      </c>
      <c r="J33" s="228">
        <v>2860</v>
      </c>
      <c r="K33" s="228">
        <v>2860</v>
      </c>
      <c r="L33" s="228">
        <v>1285</v>
      </c>
      <c r="M33" s="228">
        <v>3370</v>
      </c>
      <c r="N33" s="228"/>
      <c r="O33" s="228"/>
      <c r="P33" s="272">
        <f>SUM(C33:O33)</f>
        <v>26170</v>
      </c>
      <c r="R33" s="203"/>
    </row>
    <row r="34" spans="3:18" ht="8.25" customHeight="1" thickBot="1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R34" s="203"/>
    </row>
    <row r="35" spans="1:18" s="206" customFormat="1" ht="21" customHeight="1" thickBot="1">
      <c r="A35" s="198" t="s">
        <v>181</v>
      </c>
      <c r="B35" s="199"/>
      <c r="C35" s="259">
        <f>SUM(C31-C33)</f>
        <v>-581.6300000000001</v>
      </c>
      <c r="D35" s="259">
        <f aca="true" t="shared" si="7" ref="D35:O35">SUM(D31-D33)</f>
        <v>-714.78</v>
      </c>
      <c r="E35" s="259">
        <f t="shared" si="7"/>
        <v>-1598.06</v>
      </c>
      <c r="F35" s="259">
        <f t="shared" si="7"/>
        <v>-846.0899999999999</v>
      </c>
      <c r="G35" s="259">
        <f t="shared" si="7"/>
        <v>-1000.3</v>
      </c>
      <c r="H35" s="259">
        <f t="shared" si="7"/>
        <v>-725.7</v>
      </c>
      <c r="I35" s="259">
        <f t="shared" si="7"/>
        <v>-951.3499999999999</v>
      </c>
      <c r="J35" s="259">
        <f t="shared" si="7"/>
        <v>-908.44</v>
      </c>
      <c r="K35" s="259">
        <f t="shared" si="7"/>
        <v>-851.1099999999999</v>
      </c>
      <c r="L35" s="259">
        <f t="shared" si="7"/>
        <v>-106.55999999999995</v>
      </c>
      <c r="M35" s="259">
        <f t="shared" si="7"/>
        <v>-2280.8199999999997</v>
      </c>
      <c r="N35" s="317">
        <f t="shared" si="7"/>
        <v>0</v>
      </c>
      <c r="O35" s="317">
        <f t="shared" si="7"/>
        <v>0</v>
      </c>
      <c r="P35" s="292">
        <f>SUM(C35:O35)</f>
        <v>-10564.84</v>
      </c>
      <c r="R35" s="203"/>
    </row>
    <row r="36" spans="3:16" ht="7.5" customHeight="1" thickBot="1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</row>
    <row r="37" spans="1:17" ht="30" customHeight="1" thickBot="1">
      <c r="A37" s="192" t="s">
        <v>180</v>
      </c>
      <c r="B37" s="193"/>
      <c r="C37" s="231" t="str">
        <f>IF(C31=C33,"ON TARGET",IF(C31&gt;C33,"ABOVE TARGET","BELOW TARGET"))</f>
        <v>BELOW TARGET</v>
      </c>
      <c r="D37" s="231" t="str">
        <f aca="true" t="shared" si="8" ref="D37:P37">IF(D31=D33,"ON TARGET",IF(D31&gt;D33,"ABOVE TARGET","BELOW TARGET"))</f>
        <v>BELOW TARGET</v>
      </c>
      <c r="E37" s="231" t="str">
        <f t="shared" si="8"/>
        <v>BELOW TARGET</v>
      </c>
      <c r="F37" s="231" t="str">
        <f t="shared" si="8"/>
        <v>BELOW TARGET</v>
      </c>
      <c r="G37" s="231" t="str">
        <f t="shared" si="8"/>
        <v>BELOW TARGET</v>
      </c>
      <c r="H37" s="231" t="str">
        <f t="shared" si="8"/>
        <v>BELOW TARGET</v>
      </c>
      <c r="I37" s="231" t="str">
        <f t="shared" si="8"/>
        <v>BELOW TARGET</v>
      </c>
      <c r="J37" s="231" t="str">
        <f t="shared" si="8"/>
        <v>BELOW TARGET</v>
      </c>
      <c r="K37" s="231" t="str">
        <f t="shared" si="8"/>
        <v>BELOW TARGET</v>
      </c>
      <c r="L37" s="231" t="str">
        <f t="shared" si="8"/>
        <v>BELOW TARGET</v>
      </c>
      <c r="M37" s="231" t="str">
        <f t="shared" si="8"/>
        <v>BELOW TARGET</v>
      </c>
      <c r="N37" s="231" t="str">
        <f t="shared" si="8"/>
        <v>ON TARGET</v>
      </c>
      <c r="O37" s="231" t="str">
        <f t="shared" si="8"/>
        <v>ON TARGET</v>
      </c>
      <c r="P37" s="231" t="str">
        <f t="shared" si="8"/>
        <v>BELOW TARGET</v>
      </c>
      <c r="Q37" s="194"/>
    </row>
    <row r="38" spans="3:16" ht="12.75"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1:16" ht="15.75">
      <c r="A39" s="273"/>
      <c r="C39" s="246"/>
      <c r="D39" s="246"/>
      <c r="E39" s="246"/>
      <c r="F39" s="280"/>
      <c r="G39" s="246"/>
      <c r="H39" s="246"/>
      <c r="I39" s="246"/>
      <c r="J39" s="246"/>
      <c r="K39" s="246"/>
      <c r="L39" s="246"/>
      <c r="M39" s="246"/>
      <c r="N39" s="246"/>
      <c r="O39" s="246"/>
      <c r="P39" s="246"/>
    </row>
    <row r="40" spans="3:16" ht="12.75">
      <c r="C40" s="229"/>
      <c r="D40" s="229"/>
      <c r="E40" s="229"/>
      <c r="F40" s="232"/>
      <c r="G40" s="232"/>
      <c r="H40" s="232"/>
      <c r="I40" s="232"/>
      <c r="J40" s="229"/>
      <c r="K40" s="232"/>
      <c r="L40" s="229"/>
      <c r="M40" s="229"/>
      <c r="N40" s="232"/>
      <c r="O40" s="229"/>
      <c r="P40" s="232"/>
    </row>
    <row r="41" spans="3:16" ht="12.75">
      <c r="C41" s="229"/>
      <c r="D41" s="229"/>
      <c r="E41" s="229"/>
      <c r="F41" s="232"/>
      <c r="G41" s="232"/>
      <c r="H41" s="232"/>
      <c r="I41" s="232"/>
      <c r="J41" s="229"/>
      <c r="K41" s="232"/>
      <c r="L41" s="229"/>
      <c r="M41" s="229"/>
      <c r="N41" s="232"/>
      <c r="O41" s="229"/>
      <c r="P41" s="232"/>
    </row>
    <row r="42" spans="3:16" ht="12.75">
      <c r="C42" s="229"/>
      <c r="D42" s="229"/>
      <c r="E42" s="229"/>
      <c r="F42" s="232"/>
      <c r="G42" s="232"/>
      <c r="H42" s="232"/>
      <c r="I42" s="232"/>
      <c r="J42" s="229"/>
      <c r="K42" s="232"/>
      <c r="L42" s="229"/>
      <c r="M42" s="229"/>
      <c r="N42" s="232"/>
      <c r="O42" s="229"/>
      <c r="P42" s="232"/>
    </row>
    <row r="43" spans="3:16" ht="12.75">
      <c r="C43" s="229"/>
      <c r="D43" s="229"/>
      <c r="E43" s="229"/>
      <c r="F43" s="232"/>
      <c r="G43" s="232"/>
      <c r="H43" s="232"/>
      <c r="I43" s="232"/>
      <c r="J43" s="229"/>
      <c r="K43" s="232"/>
      <c r="L43" s="229"/>
      <c r="M43" s="229"/>
      <c r="N43" s="232"/>
      <c r="O43" s="229"/>
      <c r="P43" s="232"/>
    </row>
    <row r="44" spans="1:16" ht="21" customHeight="1" hidden="1" thickBot="1">
      <c r="A44" s="210" t="s">
        <v>162</v>
      </c>
      <c r="B44" s="208"/>
      <c r="C44" s="277">
        <v>1303.37</v>
      </c>
      <c r="D44" s="277">
        <v>1435.22</v>
      </c>
      <c r="E44" s="277">
        <v>1161.94</v>
      </c>
      <c r="F44" s="281">
        <v>1403.91</v>
      </c>
      <c r="G44" s="277">
        <v>1149.7</v>
      </c>
      <c r="H44" s="277">
        <v>1524.3</v>
      </c>
      <c r="I44" s="277">
        <v>1398.65</v>
      </c>
      <c r="J44" s="277">
        <v>1951.56</v>
      </c>
      <c r="K44" s="277">
        <v>2008.89</v>
      </c>
      <c r="L44" s="277">
        <v>1178.44</v>
      </c>
      <c r="M44" s="300">
        <v>1089.18</v>
      </c>
      <c r="N44" s="277"/>
      <c r="O44" s="277"/>
      <c r="P44" s="277">
        <f>SUM(C44:O44)</f>
        <v>15605.16</v>
      </c>
    </row>
    <row r="45" spans="1:16" s="205" customFormat="1" ht="23.25" customHeight="1" hidden="1" thickBot="1">
      <c r="A45" s="196" t="s">
        <v>179</v>
      </c>
      <c r="B45" s="197"/>
      <c r="C45" s="228">
        <v>1885</v>
      </c>
      <c r="D45" s="228">
        <v>2150</v>
      </c>
      <c r="E45" s="228">
        <v>2760</v>
      </c>
      <c r="F45" s="282">
        <v>2250</v>
      </c>
      <c r="G45" s="228">
        <v>2150</v>
      </c>
      <c r="H45" s="228">
        <v>2250</v>
      </c>
      <c r="I45" s="228">
        <v>2350</v>
      </c>
      <c r="J45" s="228">
        <v>2860</v>
      </c>
      <c r="K45" s="228">
        <v>2860</v>
      </c>
      <c r="L45" s="228">
        <v>1285</v>
      </c>
      <c r="M45" s="228">
        <v>3370</v>
      </c>
      <c r="N45" s="228"/>
      <c r="O45" s="228"/>
      <c r="P45" s="228">
        <f>SUM(C45:O45)</f>
        <v>26170</v>
      </c>
    </row>
    <row r="46" spans="1:16" s="206" customFormat="1" ht="21" customHeight="1" hidden="1" thickBot="1">
      <c r="A46" s="198" t="s">
        <v>181</v>
      </c>
      <c r="B46" s="199"/>
      <c r="C46" s="259">
        <f>SUM(C44-C45)</f>
        <v>-581.6300000000001</v>
      </c>
      <c r="D46" s="259">
        <f aca="true" t="shared" si="9" ref="D46:O46">SUM(D44-D45)</f>
        <v>-714.78</v>
      </c>
      <c r="E46" s="259">
        <f t="shared" si="9"/>
        <v>-1598.06</v>
      </c>
      <c r="F46" s="279">
        <f t="shared" si="9"/>
        <v>-846.0899999999999</v>
      </c>
      <c r="G46" s="259">
        <f t="shared" si="9"/>
        <v>-1000.3</v>
      </c>
      <c r="H46" s="259">
        <f t="shared" si="9"/>
        <v>-725.7</v>
      </c>
      <c r="I46" s="259">
        <f t="shared" si="9"/>
        <v>-951.3499999999999</v>
      </c>
      <c r="J46" s="259">
        <f t="shared" si="9"/>
        <v>-908.44</v>
      </c>
      <c r="K46" s="259">
        <f t="shared" si="9"/>
        <v>-851.1099999999999</v>
      </c>
      <c r="L46" s="259">
        <f t="shared" si="9"/>
        <v>-106.55999999999995</v>
      </c>
      <c r="M46" s="259">
        <f t="shared" si="9"/>
        <v>-2280.8199999999997</v>
      </c>
      <c r="N46" s="259">
        <f t="shared" si="9"/>
        <v>0</v>
      </c>
      <c r="O46" s="259">
        <f t="shared" si="9"/>
        <v>0</v>
      </c>
      <c r="P46" s="259">
        <f>SUM(C46:O46)</f>
        <v>-10564.84</v>
      </c>
    </row>
  </sheetData>
  <printOptions horizontalCentered="1"/>
  <pageMargins left="0.35433070866141736" right="0.35433070866141736" top="0.984251968503937" bottom="1.1811023622047245" header="0.5118110236220472" footer="0.7086614173228347"/>
  <pageSetup horizontalDpi="300" verticalDpi="300" orientation="landscape" paperSize="9" scale="50" r:id="rId1"/>
  <headerFooter alignWithMargins="0">
    <oddFooter>&amp;LCITY LEISURE&amp;RCOMPILED BY : G.WALTER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2:S25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1" customWidth="1"/>
    <col min="2" max="2" width="0" style="1" hidden="1" customWidth="1"/>
    <col min="3" max="3" width="15.28125" style="1" customWidth="1"/>
    <col min="4" max="4" width="15.00390625" style="1" customWidth="1"/>
    <col min="5" max="5" width="14.28125" style="1" customWidth="1"/>
    <col min="6" max="15" width="14.7109375" style="1" customWidth="1"/>
    <col min="16" max="16" width="19.140625" style="1" customWidth="1"/>
    <col min="17" max="17" width="11.28125" style="1" hidden="1" customWidth="1"/>
    <col min="18" max="18" width="11.28125" style="0" hidden="1" customWidth="1"/>
  </cols>
  <sheetData>
    <row r="1" ht="21" customHeight="1"/>
    <row r="2" spans="1:16" ht="26.25">
      <c r="A2" s="73" t="s">
        <v>231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8"/>
      <c r="P3" s="9"/>
    </row>
    <row r="4" spans="1:16" ht="20.25">
      <c r="A4" s="76" t="s">
        <v>78</v>
      </c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thickBot="1">
      <c r="A5" s="55"/>
      <c r="B5" s="5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92" customFormat="1" ht="33" customHeight="1" thickBot="1">
      <c r="A6" s="96"/>
      <c r="B6" s="97"/>
      <c r="C6" s="294" t="s">
        <v>212</v>
      </c>
      <c r="D6" s="294" t="s">
        <v>213</v>
      </c>
      <c r="E6" s="295" t="s">
        <v>214</v>
      </c>
      <c r="F6" s="294" t="s">
        <v>215</v>
      </c>
      <c r="G6" s="295" t="s">
        <v>216</v>
      </c>
      <c r="H6" s="294" t="s">
        <v>217</v>
      </c>
      <c r="I6" s="295" t="s">
        <v>218</v>
      </c>
      <c r="J6" s="294" t="s">
        <v>219</v>
      </c>
      <c r="K6" s="295" t="s">
        <v>220</v>
      </c>
      <c r="L6" s="294" t="s">
        <v>221</v>
      </c>
      <c r="M6" s="295" t="s">
        <v>222</v>
      </c>
      <c r="N6" s="294" t="s">
        <v>223</v>
      </c>
      <c r="O6" s="294" t="s">
        <v>224</v>
      </c>
      <c r="P6" s="127" t="s">
        <v>3</v>
      </c>
      <c r="Q6" s="91"/>
    </row>
    <row r="7" spans="1:16" ht="18" customHeight="1">
      <c r="A7" s="149" t="s">
        <v>4</v>
      </c>
      <c r="B7" s="2"/>
      <c r="C7" s="11"/>
      <c r="D7" s="2"/>
      <c r="E7" s="11"/>
      <c r="F7" s="2"/>
      <c r="G7" s="11"/>
      <c r="H7" s="2"/>
      <c r="I7" s="11"/>
      <c r="J7" s="2"/>
      <c r="K7" s="11"/>
      <c r="L7" s="2"/>
      <c r="M7" s="11"/>
      <c r="N7" s="9"/>
      <c r="O7" s="16"/>
      <c r="P7" s="184"/>
    </row>
    <row r="8" spans="1:16" ht="18" customHeight="1">
      <c r="A8" s="82" t="s">
        <v>5</v>
      </c>
      <c r="B8" s="4"/>
      <c r="C8" s="212">
        <v>41</v>
      </c>
      <c r="D8" s="244">
        <v>40.5</v>
      </c>
      <c r="E8" s="212">
        <v>9</v>
      </c>
      <c r="F8" s="244">
        <v>36</v>
      </c>
      <c r="G8" s="212">
        <v>73</v>
      </c>
      <c r="H8" s="244">
        <v>71</v>
      </c>
      <c r="I8" s="212">
        <v>10</v>
      </c>
      <c r="J8" s="244">
        <v>20</v>
      </c>
      <c r="K8" s="212">
        <v>43.5</v>
      </c>
      <c r="L8" s="244">
        <v>0</v>
      </c>
      <c r="M8" s="212">
        <v>15</v>
      </c>
      <c r="N8" s="245"/>
      <c r="O8" s="212"/>
      <c r="P8" s="214">
        <f aca="true" t="shared" si="0" ref="P8:P13">SUM(C8:O8)</f>
        <v>359</v>
      </c>
    </row>
    <row r="9" spans="1:16" ht="18" customHeight="1">
      <c r="A9" s="82" t="s">
        <v>166</v>
      </c>
      <c r="B9" s="4"/>
      <c r="C9" s="212">
        <v>0</v>
      </c>
      <c r="D9" s="244">
        <v>0</v>
      </c>
      <c r="E9" s="212">
        <v>0</v>
      </c>
      <c r="F9" s="244">
        <v>0</v>
      </c>
      <c r="G9" s="212">
        <v>0</v>
      </c>
      <c r="H9" s="244">
        <v>0</v>
      </c>
      <c r="I9" s="212">
        <v>25</v>
      </c>
      <c r="J9" s="244">
        <v>22.5</v>
      </c>
      <c r="K9" s="212">
        <v>0</v>
      </c>
      <c r="L9" s="244">
        <v>12</v>
      </c>
      <c r="M9" s="212">
        <v>20</v>
      </c>
      <c r="N9" s="245"/>
      <c r="O9" s="212"/>
      <c r="P9" s="214">
        <f t="shared" si="0"/>
        <v>79.5</v>
      </c>
    </row>
    <row r="10" spans="1:16" ht="18" customHeight="1">
      <c r="A10" s="82" t="s">
        <v>7</v>
      </c>
      <c r="B10" s="4"/>
      <c r="C10" s="212">
        <v>0</v>
      </c>
      <c r="D10" s="244">
        <v>0</v>
      </c>
      <c r="E10" s="212">
        <v>0</v>
      </c>
      <c r="F10" s="244">
        <v>0</v>
      </c>
      <c r="G10" s="212">
        <v>0.5</v>
      </c>
      <c r="H10" s="244">
        <v>0</v>
      </c>
      <c r="I10" s="212">
        <v>0</v>
      </c>
      <c r="J10" s="244">
        <v>0</v>
      </c>
      <c r="K10" s="212">
        <v>0</v>
      </c>
      <c r="L10" s="244">
        <v>0</v>
      </c>
      <c r="M10" s="212">
        <v>0</v>
      </c>
      <c r="N10" s="245"/>
      <c r="O10" s="212"/>
      <c r="P10" s="214">
        <f t="shared" si="0"/>
        <v>0.5</v>
      </c>
    </row>
    <row r="11" spans="1:16" ht="18" customHeight="1">
      <c r="A11" s="82" t="s">
        <v>195</v>
      </c>
      <c r="B11" s="4"/>
      <c r="C11" s="212">
        <v>0</v>
      </c>
      <c r="D11" s="244"/>
      <c r="E11" s="212">
        <v>0</v>
      </c>
      <c r="F11" s="244">
        <v>0</v>
      </c>
      <c r="G11" s="212">
        <v>0</v>
      </c>
      <c r="H11" s="244">
        <v>0</v>
      </c>
      <c r="I11" s="212">
        <v>0</v>
      </c>
      <c r="J11" s="244">
        <v>0</v>
      </c>
      <c r="K11" s="212">
        <v>0</v>
      </c>
      <c r="L11" s="244">
        <v>0</v>
      </c>
      <c r="M11" s="212">
        <v>0</v>
      </c>
      <c r="N11" s="245"/>
      <c r="O11" s="212"/>
      <c r="P11" s="214">
        <f t="shared" si="0"/>
        <v>0</v>
      </c>
    </row>
    <row r="12" spans="1:16" ht="18" customHeight="1">
      <c r="A12" s="82" t="s">
        <v>164</v>
      </c>
      <c r="B12" s="3"/>
      <c r="C12" s="212">
        <v>9.95</v>
      </c>
      <c r="D12" s="244">
        <v>0</v>
      </c>
      <c r="E12" s="212">
        <v>0</v>
      </c>
      <c r="F12" s="244">
        <v>0</v>
      </c>
      <c r="G12" s="212">
        <v>105</v>
      </c>
      <c r="H12" s="244">
        <v>41.2</v>
      </c>
      <c r="I12" s="212">
        <v>17.4</v>
      </c>
      <c r="J12" s="244">
        <v>21.95</v>
      </c>
      <c r="K12" s="212">
        <v>16.95</v>
      </c>
      <c r="L12" s="244">
        <v>6</v>
      </c>
      <c r="M12" s="212">
        <v>14.4</v>
      </c>
      <c r="N12" s="245"/>
      <c r="O12" s="212"/>
      <c r="P12" s="214">
        <f t="shared" si="0"/>
        <v>232.85</v>
      </c>
    </row>
    <row r="13" spans="1:16" ht="18" customHeight="1">
      <c r="A13" s="82" t="s">
        <v>203</v>
      </c>
      <c r="B13" s="4"/>
      <c r="C13" s="212">
        <v>1.8</v>
      </c>
      <c r="D13" s="244">
        <v>0</v>
      </c>
      <c r="E13" s="212">
        <v>0</v>
      </c>
      <c r="F13" s="244">
        <v>0</v>
      </c>
      <c r="G13" s="212">
        <v>0</v>
      </c>
      <c r="H13" s="244">
        <v>0</v>
      </c>
      <c r="I13" s="212">
        <v>0</v>
      </c>
      <c r="J13" s="244">
        <v>2.1</v>
      </c>
      <c r="K13" s="212">
        <v>0</v>
      </c>
      <c r="L13" s="244">
        <v>0</v>
      </c>
      <c r="M13" s="212">
        <v>2.1</v>
      </c>
      <c r="N13" s="245"/>
      <c r="O13" s="212"/>
      <c r="P13" s="214">
        <f t="shared" si="0"/>
        <v>6</v>
      </c>
    </row>
    <row r="14" spans="1:18" s="106" customFormat="1" ht="18" customHeight="1" thickBot="1">
      <c r="A14" s="158" t="s">
        <v>142</v>
      </c>
      <c r="B14" s="163"/>
      <c r="C14" s="219">
        <f>SUM(C8:C13)</f>
        <v>52.75</v>
      </c>
      <c r="D14" s="219">
        <f aca="true" t="shared" si="1" ref="D14:R14">SUM(D8:D13)</f>
        <v>40.5</v>
      </c>
      <c r="E14" s="219">
        <f t="shared" si="1"/>
        <v>9</v>
      </c>
      <c r="F14" s="219">
        <f t="shared" si="1"/>
        <v>36</v>
      </c>
      <c r="G14" s="219">
        <f t="shared" si="1"/>
        <v>178.5</v>
      </c>
      <c r="H14" s="219">
        <f t="shared" si="1"/>
        <v>112.2</v>
      </c>
      <c r="I14" s="219">
        <f t="shared" si="1"/>
        <v>52.4</v>
      </c>
      <c r="J14" s="219">
        <f t="shared" si="1"/>
        <v>66.55</v>
      </c>
      <c r="K14" s="219">
        <f t="shared" si="1"/>
        <v>60.45</v>
      </c>
      <c r="L14" s="219">
        <f t="shared" si="1"/>
        <v>18</v>
      </c>
      <c r="M14" s="219">
        <f t="shared" si="1"/>
        <v>51.5</v>
      </c>
      <c r="N14" s="219">
        <f t="shared" si="1"/>
        <v>0</v>
      </c>
      <c r="O14" s="219">
        <f t="shared" si="1"/>
        <v>0</v>
      </c>
      <c r="P14" s="219">
        <f t="shared" si="1"/>
        <v>677.85</v>
      </c>
      <c r="Q14" s="111">
        <f t="shared" si="1"/>
        <v>0</v>
      </c>
      <c r="R14" s="111">
        <f t="shared" si="1"/>
        <v>0</v>
      </c>
    </row>
    <row r="15" spans="1:16" ht="18" customHeight="1" thickTop="1">
      <c r="A15" s="185"/>
      <c r="B15" s="2"/>
      <c r="C15" s="212"/>
      <c r="D15" s="244"/>
      <c r="E15" s="212"/>
      <c r="F15" s="244"/>
      <c r="G15" s="212"/>
      <c r="H15" s="244"/>
      <c r="I15" s="212"/>
      <c r="J15" s="244"/>
      <c r="K15" s="212"/>
      <c r="L15" s="244"/>
      <c r="M15" s="212"/>
      <c r="N15" s="245"/>
      <c r="O15" s="212"/>
      <c r="P15" s="217"/>
    </row>
    <row r="16" spans="1:16" ht="18" customHeight="1">
      <c r="A16" s="149" t="s">
        <v>8</v>
      </c>
      <c r="B16" s="3"/>
      <c r="C16" s="218"/>
      <c r="D16" s="244"/>
      <c r="E16" s="212"/>
      <c r="F16" s="244"/>
      <c r="G16" s="212"/>
      <c r="H16" s="244"/>
      <c r="I16" s="212"/>
      <c r="J16" s="244"/>
      <c r="K16" s="212"/>
      <c r="L16" s="244"/>
      <c r="M16" s="212"/>
      <c r="N16" s="245"/>
      <c r="O16" s="212"/>
      <c r="P16" s="217"/>
    </row>
    <row r="17" spans="1:16" ht="18" customHeight="1">
      <c r="A17" s="82" t="s">
        <v>22</v>
      </c>
      <c r="B17" s="3"/>
      <c r="C17" s="212">
        <v>14.4</v>
      </c>
      <c r="D17" s="244">
        <v>8.8</v>
      </c>
      <c r="E17" s="212">
        <v>1.6</v>
      </c>
      <c r="F17" s="244">
        <v>2</v>
      </c>
      <c r="G17" s="212">
        <v>8</v>
      </c>
      <c r="H17" s="244">
        <v>4</v>
      </c>
      <c r="I17" s="212">
        <v>3.6</v>
      </c>
      <c r="J17" s="244">
        <v>12</v>
      </c>
      <c r="K17" s="212">
        <v>14</v>
      </c>
      <c r="L17" s="244">
        <v>2.4</v>
      </c>
      <c r="M17" s="212">
        <v>14.4</v>
      </c>
      <c r="N17" s="245"/>
      <c r="O17" s="212"/>
      <c r="P17" s="214">
        <f>SUM(C17:O17)</f>
        <v>85.20000000000002</v>
      </c>
    </row>
    <row r="18" spans="1:16" ht="18" customHeight="1">
      <c r="A18" s="82" t="s">
        <v>194</v>
      </c>
      <c r="B18" s="3"/>
      <c r="C18" s="212">
        <v>24</v>
      </c>
      <c r="D18" s="244">
        <v>27</v>
      </c>
      <c r="E18" s="212">
        <v>23</v>
      </c>
      <c r="F18" s="244">
        <v>30</v>
      </c>
      <c r="G18" s="212">
        <v>29</v>
      </c>
      <c r="H18" s="244">
        <v>33</v>
      </c>
      <c r="I18" s="212">
        <v>26</v>
      </c>
      <c r="J18" s="244">
        <v>23</v>
      </c>
      <c r="K18" s="212">
        <v>25</v>
      </c>
      <c r="L18" s="244">
        <v>8</v>
      </c>
      <c r="M18" s="212">
        <v>34</v>
      </c>
      <c r="N18" s="245"/>
      <c r="O18" s="212"/>
      <c r="P18" s="214">
        <f>SUM(C18:O18)</f>
        <v>282</v>
      </c>
    </row>
    <row r="19" spans="1:16" ht="18" customHeight="1">
      <c r="A19" s="82" t="s">
        <v>226</v>
      </c>
      <c r="B19" s="3"/>
      <c r="C19" s="212">
        <v>0</v>
      </c>
      <c r="D19" s="244">
        <v>0</v>
      </c>
      <c r="E19" s="212">
        <v>0</v>
      </c>
      <c r="F19" s="244">
        <v>0</v>
      </c>
      <c r="G19" s="212">
        <v>313.25</v>
      </c>
      <c r="H19" s="244">
        <v>112.5</v>
      </c>
      <c r="I19" s="212">
        <v>0</v>
      </c>
      <c r="J19" s="244">
        <v>0</v>
      </c>
      <c r="K19" s="212">
        <v>0</v>
      </c>
      <c r="L19" s="244">
        <v>0</v>
      </c>
      <c r="M19" s="212">
        <v>0</v>
      </c>
      <c r="N19" s="245"/>
      <c r="O19" s="212"/>
      <c r="P19" s="214">
        <f>SUM(C19:O19)</f>
        <v>425.75</v>
      </c>
    </row>
    <row r="20" spans="1:16" ht="18" customHeight="1">
      <c r="A20" s="82" t="s">
        <v>23</v>
      </c>
      <c r="B20" s="3"/>
      <c r="C20" s="212">
        <v>0</v>
      </c>
      <c r="D20" s="244">
        <v>0</v>
      </c>
      <c r="E20" s="212">
        <v>0</v>
      </c>
      <c r="F20" s="244">
        <v>0</v>
      </c>
      <c r="G20" s="212">
        <v>0</v>
      </c>
      <c r="H20" s="244">
        <v>0</v>
      </c>
      <c r="I20" s="212">
        <v>0</v>
      </c>
      <c r="J20" s="244">
        <v>0</v>
      </c>
      <c r="K20" s="212">
        <v>0</v>
      </c>
      <c r="L20" s="244">
        <v>0</v>
      </c>
      <c r="M20" s="212">
        <v>0</v>
      </c>
      <c r="N20" s="245"/>
      <c r="O20" s="212"/>
      <c r="P20" s="214">
        <f>SUM(C20:O20)</f>
        <v>0</v>
      </c>
    </row>
    <row r="21" spans="1:16" ht="18" customHeight="1">
      <c r="A21" s="82" t="s">
        <v>27</v>
      </c>
      <c r="B21" s="3"/>
      <c r="C21" s="212">
        <v>0</v>
      </c>
      <c r="D21" s="244">
        <v>0</v>
      </c>
      <c r="E21" s="212">
        <v>0</v>
      </c>
      <c r="F21" s="244">
        <v>0</v>
      </c>
      <c r="G21" s="212">
        <v>0</v>
      </c>
      <c r="H21" s="244">
        <v>0</v>
      </c>
      <c r="I21" s="212">
        <v>0</v>
      </c>
      <c r="J21" s="244">
        <v>0</v>
      </c>
      <c r="K21" s="212">
        <v>2.65</v>
      </c>
      <c r="L21" s="244">
        <v>0</v>
      </c>
      <c r="M21" s="212">
        <v>5.3</v>
      </c>
      <c r="N21" s="245"/>
      <c r="O21" s="212"/>
      <c r="P21" s="214">
        <f aca="true" t="shared" si="2" ref="P21:P26">SUM(C21:O21)</f>
        <v>7.949999999999999</v>
      </c>
    </row>
    <row r="22" spans="1:16" ht="18" customHeight="1">
      <c r="A22" s="82" t="s">
        <v>25</v>
      </c>
      <c r="B22" s="3"/>
      <c r="C22" s="212">
        <v>53.27</v>
      </c>
      <c r="D22" s="244">
        <v>29.8</v>
      </c>
      <c r="E22" s="212">
        <v>0</v>
      </c>
      <c r="F22" s="244">
        <v>15.1</v>
      </c>
      <c r="G22" s="212">
        <v>41.9</v>
      </c>
      <c r="H22" s="244">
        <v>19.3</v>
      </c>
      <c r="I22" s="212">
        <v>36.28</v>
      </c>
      <c r="J22" s="244">
        <v>76.78</v>
      </c>
      <c r="K22" s="212">
        <v>50.6</v>
      </c>
      <c r="L22" s="244">
        <v>5</v>
      </c>
      <c r="M22" s="212">
        <v>68.8</v>
      </c>
      <c r="N22" s="245"/>
      <c r="O22" s="212"/>
      <c r="P22" s="214">
        <f t="shared" si="2"/>
        <v>396.83000000000004</v>
      </c>
    </row>
    <row r="23" spans="1:16" ht="18" customHeight="1">
      <c r="A23" s="82" t="s">
        <v>90</v>
      </c>
      <c r="B23" s="3"/>
      <c r="C23" s="212">
        <v>12.42</v>
      </c>
      <c r="D23" s="244">
        <v>8.34</v>
      </c>
      <c r="E23" s="212">
        <v>4.17</v>
      </c>
      <c r="F23" s="244">
        <v>17.04</v>
      </c>
      <c r="G23" s="212">
        <v>25.02</v>
      </c>
      <c r="H23" s="244">
        <v>54.21</v>
      </c>
      <c r="I23" s="212">
        <v>0</v>
      </c>
      <c r="J23" s="244">
        <v>16.68</v>
      </c>
      <c r="K23" s="212">
        <v>33.36</v>
      </c>
      <c r="L23" s="244">
        <v>0</v>
      </c>
      <c r="M23" s="212">
        <v>58.38</v>
      </c>
      <c r="N23" s="245"/>
      <c r="O23" s="212"/>
      <c r="P23" s="214">
        <f t="shared" si="2"/>
        <v>229.62</v>
      </c>
    </row>
    <row r="24" spans="1:16" ht="18" customHeight="1">
      <c r="A24" s="82" t="s">
        <v>26</v>
      </c>
      <c r="B24" s="3"/>
      <c r="C24" s="212">
        <v>131.2</v>
      </c>
      <c r="D24" s="244">
        <v>86.4</v>
      </c>
      <c r="E24" s="212">
        <v>19.6</v>
      </c>
      <c r="F24" s="244">
        <v>62.4</v>
      </c>
      <c r="G24" s="212">
        <v>68</v>
      </c>
      <c r="H24" s="244">
        <v>31</v>
      </c>
      <c r="I24" s="212">
        <v>47.4</v>
      </c>
      <c r="J24" s="244">
        <v>76.8</v>
      </c>
      <c r="K24" s="212">
        <v>94.75</v>
      </c>
      <c r="L24" s="244">
        <v>18.8</v>
      </c>
      <c r="M24" s="212">
        <v>112.6</v>
      </c>
      <c r="N24" s="245"/>
      <c r="O24" s="212"/>
      <c r="P24" s="214">
        <f t="shared" si="2"/>
        <v>748.9499999999999</v>
      </c>
    </row>
    <row r="25" spans="1:16" ht="18" customHeight="1">
      <c r="A25" s="82" t="s">
        <v>250</v>
      </c>
      <c r="B25" s="3"/>
      <c r="C25" s="212">
        <v>0</v>
      </c>
      <c r="D25" s="244">
        <v>0</v>
      </c>
      <c r="E25" s="212">
        <v>0</v>
      </c>
      <c r="F25" s="244">
        <v>0</v>
      </c>
      <c r="G25" s="212">
        <v>0</v>
      </c>
      <c r="H25" s="244">
        <v>0</v>
      </c>
      <c r="I25" s="212">
        <v>0</v>
      </c>
      <c r="J25" s="244">
        <v>61.29</v>
      </c>
      <c r="K25" s="212">
        <v>0</v>
      </c>
      <c r="L25" s="244">
        <v>0</v>
      </c>
      <c r="M25" s="212">
        <v>23.43</v>
      </c>
      <c r="N25" s="245"/>
      <c r="O25" s="212"/>
      <c r="P25" s="214">
        <f t="shared" si="2"/>
        <v>84.72</v>
      </c>
    </row>
    <row r="26" spans="1:16" ht="18" customHeight="1">
      <c r="A26" s="82" t="s">
        <v>183</v>
      </c>
      <c r="B26" s="3"/>
      <c r="C26" s="212">
        <v>0</v>
      </c>
      <c r="D26" s="244">
        <v>0</v>
      </c>
      <c r="E26" s="212">
        <v>0</v>
      </c>
      <c r="F26" s="244">
        <v>0</v>
      </c>
      <c r="G26" s="212">
        <v>51.7</v>
      </c>
      <c r="H26" s="244">
        <v>231</v>
      </c>
      <c r="I26" s="212">
        <v>0</v>
      </c>
      <c r="J26" s="244">
        <v>0</v>
      </c>
      <c r="K26" s="212">
        <v>0</v>
      </c>
      <c r="L26" s="244">
        <v>0</v>
      </c>
      <c r="M26" s="212">
        <v>0</v>
      </c>
      <c r="N26" s="245"/>
      <c r="O26" s="212"/>
      <c r="P26" s="214">
        <f t="shared" si="2"/>
        <v>282.7</v>
      </c>
    </row>
    <row r="27" spans="1:16" ht="18" customHeight="1">
      <c r="A27" s="82" t="s">
        <v>31</v>
      </c>
      <c r="B27" s="3"/>
      <c r="C27" s="212">
        <v>1.1</v>
      </c>
      <c r="D27" s="244">
        <v>0.3</v>
      </c>
      <c r="E27" s="212">
        <v>0.6</v>
      </c>
      <c r="F27" s="244">
        <v>0.1</v>
      </c>
      <c r="G27" s="212">
        <v>1.5</v>
      </c>
      <c r="H27" s="244">
        <v>6.9</v>
      </c>
      <c r="I27" s="212">
        <v>0.1</v>
      </c>
      <c r="J27" s="244">
        <v>0.2</v>
      </c>
      <c r="K27" s="212">
        <v>0.5</v>
      </c>
      <c r="L27" s="244">
        <v>0.2</v>
      </c>
      <c r="M27" s="212">
        <v>0.2</v>
      </c>
      <c r="N27" s="245"/>
      <c r="O27" s="212"/>
      <c r="P27" s="214">
        <f>SUM(C27:O27)</f>
        <v>11.699999999999998</v>
      </c>
    </row>
    <row r="28" spans="1:18" s="106" customFormat="1" ht="18" customHeight="1" thickBot="1">
      <c r="A28" s="158" t="s">
        <v>143</v>
      </c>
      <c r="B28" s="155"/>
      <c r="C28" s="219">
        <f>SUM(C17:C27)</f>
        <v>236.39</v>
      </c>
      <c r="D28" s="219">
        <f aca="true" t="shared" si="3" ref="D28:R28">SUM(D17:D27)</f>
        <v>160.64000000000001</v>
      </c>
      <c r="E28" s="219">
        <f t="shared" si="3"/>
        <v>48.970000000000006</v>
      </c>
      <c r="F28" s="219">
        <f t="shared" si="3"/>
        <v>126.63999999999999</v>
      </c>
      <c r="G28" s="219">
        <f t="shared" si="3"/>
        <v>538.37</v>
      </c>
      <c r="H28" s="219">
        <f t="shared" si="3"/>
        <v>491.90999999999997</v>
      </c>
      <c r="I28" s="219">
        <f t="shared" si="3"/>
        <v>113.38</v>
      </c>
      <c r="J28" s="219">
        <f t="shared" si="3"/>
        <v>266.75</v>
      </c>
      <c r="K28" s="219">
        <f t="shared" si="3"/>
        <v>220.86</v>
      </c>
      <c r="L28" s="219">
        <f t="shared" si="3"/>
        <v>34.400000000000006</v>
      </c>
      <c r="M28" s="219">
        <f t="shared" si="3"/>
        <v>317.11</v>
      </c>
      <c r="N28" s="219">
        <f t="shared" si="3"/>
        <v>0</v>
      </c>
      <c r="O28" s="219">
        <f t="shared" si="3"/>
        <v>0</v>
      </c>
      <c r="P28" s="219">
        <f t="shared" si="3"/>
        <v>2555.419999999999</v>
      </c>
      <c r="Q28" s="111">
        <f t="shared" si="3"/>
        <v>0</v>
      </c>
      <c r="R28" s="111">
        <f t="shared" si="3"/>
        <v>0</v>
      </c>
    </row>
    <row r="29" spans="1:16" ht="18" customHeight="1" thickTop="1">
      <c r="A29" s="57"/>
      <c r="B29" s="2"/>
      <c r="C29" s="212"/>
      <c r="D29" s="244"/>
      <c r="E29" s="212"/>
      <c r="F29" s="244"/>
      <c r="G29" s="212"/>
      <c r="H29" s="244"/>
      <c r="I29" s="212"/>
      <c r="J29" s="244"/>
      <c r="K29" s="212"/>
      <c r="L29" s="244"/>
      <c r="M29" s="212"/>
      <c r="N29" s="245"/>
      <c r="O29" s="212"/>
      <c r="P29" s="217"/>
    </row>
    <row r="30" spans="1:16" ht="18" customHeight="1">
      <c r="A30" s="149" t="s">
        <v>32</v>
      </c>
      <c r="B30" s="2"/>
      <c r="C30" s="212"/>
      <c r="D30" s="244"/>
      <c r="E30" s="212"/>
      <c r="F30" s="244"/>
      <c r="G30" s="212"/>
      <c r="H30" s="244"/>
      <c r="I30" s="212"/>
      <c r="J30" s="244"/>
      <c r="K30" s="212"/>
      <c r="L30" s="244"/>
      <c r="M30" s="212"/>
      <c r="N30" s="245"/>
      <c r="O30" s="212"/>
      <c r="P30" s="217"/>
    </row>
    <row r="31" spans="1:16" ht="18" customHeight="1">
      <c r="A31" s="82" t="s">
        <v>33</v>
      </c>
      <c r="B31" s="2"/>
      <c r="C31" s="212">
        <v>0</v>
      </c>
      <c r="D31" s="244">
        <v>0</v>
      </c>
      <c r="E31" s="212">
        <v>0</v>
      </c>
      <c r="F31" s="244">
        <v>0</v>
      </c>
      <c r="G31" s="212">
        <v>0</v>
      </c>
      <c r="H31" s="244">
        <v>0</v>
      </c>
      <c r="I31" s="212">
        <v>0</v>
      </c>
      <c r="J31" s="244">
        <v>0</v>
      </c>
      <c r="K31" s="212">
        <v>0</v>
      </c>
      <c r="L31" s="244">
        <v>0</v>
      </c>
      <c r="M31" s="212">
        <v>0</v>
      </c>
      <c r="N31" s="245"/>
      <c r="O31" s="212"/>
      <c r="P31" s="214">
        <f>SUM(C31:O31)</f>
        <v>0</v>
      </c>
    </row>
    <row r="32" spans="1:16" ht="18" customHeight="1">
      <c r="A32" s="51"/>
      <c r="B32" s="2"/>
      <c r="C32" s="212"/>
      <c r="D32" s="244"/>
      <c r="E32" s="212"/>
      <c r="F32" s="244"/>
      <c r="G32" s="212"/>
      <c r="H32" s="244"/>
      <c r="I32" s="212"/>
      <c r="J32" s="244"/>
      <c r="K32" s="212"/>
      <c r="L32" s="244"/>
      <c r="M32" s="212"/>
      <c r="N32" s="245"/>
      <c r="O32" s="212"/>
      <c r="P32" s="217"/>
    </row>
    <row r="33" spans="1:16" ht="18" customHeight="1">
      <c r="A33" s="149" t="s">
        <v>93</v>
      </c>
      <c r="B33" s="2"/>
      <c r="C33" s="212"/>
      <c r="D33" s="244"/>
      <c r="E33" s="212"/>
      <c r="F33" s="244"/>
      <c r="G33" s="212"/>
      <c r="H33" s="244"/>
      <c r="I33" s="212"/>
      <c r="J33" s="244"/>
      <c r="K33" s="212"/>
      <c r="L33" s="244"/>
      <c r="M33" s="212"/>
      <c r="N33" s="245"/>
      <c r="O33" s="212"/>
      <c r="P33" s="217"/>
    </row>
    <row r="34" spans="1:16" ht="18" customHeight="1">
      <c r="A34" s="82" t="s">
        <v>94</v>
      </c>
      <c r="B34" s="2"/>
      <c r="C34" s="212">
        <v>269.3</v>
      </c>
      <c r="D34" s="244">
        <v>282.35</v>
      </c>
      <c r="E34" s="212">
        <v>98.05</v>
      </c>
      <c r="F34" s="244">
        <v>183.2</v>
      </c>
      <c r="G34" s="212">
        <v>79.15</v>
      </c>
      <c r="H34" s="244">
        <v>198.65</v>
      </c>
      <c r="I34" s="212">
        <v>214.6</v>
      </c>
      <c r="J34" s="244">
        <v>219.75</v>
      </c>
      <c r="K34" s="212">
        <v>254.9</v>
      </c>
      <c r="L34" s="244">
        <v>73.35</v>
      </c>
      <c r="M34" s="212">
        <v>235.05</v>
      </c>
      <c r="N34" s="245"/>
      <c r="O34" s="212"/>
      <c r="P34" s="214">
        <f>SUM(C34:O34)</f>
        <v>2108.35</v>
      </c>
    </row>
    <row r="35" spans="1:16" ht="18" customHeight="1">
      <c r="A35" s="82" t="s">
        <v>88</v>
      </c>
      <c r="B35" s="2"/>
      <c r="C35" s="212">
        <v>54.25</v>
      </c>
      <c r="D35" s="244">
        <v>32.55</v>
      </c>
      <c r="E35" s="212">
        <v>13.65</v>
      </c>
      <c r="F35" s="244">
        <v>116.7</v>
      </c>
      <c r="G35" s="212">
        <v>2.1</v>
      </c>
      <c r="H35" s="244">
        <v>30.2</v>
      </c>
      <c r="I35" s="212">
        <v>152.75</v>
      </c>
      <c r="J35" s="244">
        <v>76.55</v>
      </c>
      <c r="K35" s="212">
        <v>175.5</v>
      </c>
      <c r="L35" s="244">
        <v>10.1</v>
      </c>
      <c r="M35" s="212">
        <v>112.05</v>
      </c>
      <c r="N35" s="245"/>
      <c r="O35" s="212"/>
      <c r="P35" s="214">
        <f>SUM(C35:O35)</f>
        <v>776.4</v>
      </c>
    </row>
    <row r="36" spans="1:16" ht="18" customHeight="1">
      <c r="A36" s="82" t="s">
        <v>261</v>
      </c>
      <c r="B36" s="2"/>
      <c r="C36" s="212">
        <v>0</v>
      </c>
      <c r="D36" s="244">
        <v>0</v>
      </c>
      <c r="E36" s="212">
        <v>0</v>
      </c>
      <c r="F36" s="244">
        <v>0</v>
      </c>
      <c r="G36" s="212">
        <v>0</v>
      </c>
      <c r="H36" s="244">
        <v>0</v>
      </c>
      <c r="I36" s="212">
        <v>0</v>
      </c>
      <c r="J36" s="244">
        <v>0</v>
      </c>
      <c r="K36" s="212">
        <v>0</v>
      </c>
      <c r="L36" s="244">
        <v>0</v>
      </c>
      <c r="M36" s="212">
        <v>0</v>
      </c>
      <c r="N36" s="245"/>
      <c r="O36" s="212"/>
      <c r="P36" s="214">
        <f>SUM(C36:O36)</f>
        <v>0</v>
      </c>
    </row>
    <row r="37" spans="1:17" s="106" customFormat="1" ht="18" customHeight="1" thickBot="1">
      <c r="A37" s="158" t="s">
        <v>147</v>
      </c>
      <c r="B37" s="168"/>
      <c r="C37" s="219">
        <f>SUM(C34:C36)</f>
        <v>323.55</v>
      </c>
      <c r="D37" s="219">
        <f aca="true" t="shared" si="4" ref="D37:P37">SUM(D34:D36)</f>
        <v>314.90000000000003</v>
      </c>
      <c r="E37" s="219">
        <f t="shared" si="4"/>
        <v>111.7</v>
      </c>
      <c r="F37" s="219">
        <f t="shared" si="4"/>
        <v>299.9</v>
      </c>
      <c r="G37" s="219">
        <f t="shared" si="4"/>
        <v>81.25</v>
      </c>
      <c r="H37" s="219">
        <f t="shared" si="4"/>
        <v>228.85</v>
      </c>
      <c r="I37" s="219">
        <f t="shared" si="4"/>
        <v>367.35</v>
      </c>
      <c r="J37" s="219">
        <f t="shared" si="4"/>
        <v>296.3</v>
      </c>
      <c r="K37" s="219">
        <f t="shared" si="4"/>
        <v>430.4</v>
      </c>
      <c r="L37" s="219">
        <f t="shared" si="4"/>
        <v>83.44999999999999</v>
      </c>
      <c r="M37" s="219">
        <f t="shared" si="4"/>
        <v>347.1</v>
      </c>
      <c r="N37" s="219">
        <f t="shared" si="4"/>
        <v>0</v>
      </c>
      <c r="O37" s="219">
        <f t="shared" si="4"/>
        <v>0</v>
      </c>
      <c r="P37" s="219">
        <f t="shared" si="4"/>
        <v>2884.75</v>
      </c>
      <c r="Q37" s="104"/>
    </row>
    <row r="38" spans="1:16" ht="18" customHeight="1" thickTop="1">
      <c r="A38" s="56"/>
      <c r="B38" s="2"/>
      <c r="C38" s="212"/>
      <c r="D38" s="244"/>
      <c r="E38" s="212"/>
      <c r="F38" s="244"/>
      <c r="G38" s="212"/>
      <c r="H38" s="244"/>
      <c r="I38" s="212"/>
      <c r="J38" s="244"/>
      <c r="K38" s="212"/>
      <c r="L38" s="244"/>
      <c r="M38" s="212"/>
      <c r="N38" s="245"/>
      <c r="O38" s="212"/>
      <c r="P38" s="217"/>
    </row>
    <row r="39" spans="1:16" ht="18" customHeight="1">
      <c r="A39" s="149" t="s">
        <v>10</v>
      </c>
      <c r="B39" s="2"/>
      <c r="C39" s="212"/>
      <c r="D39" s="244"/>
      <c r="E39" s="212"/>
      <c r="F39" s="244"/>
      <c r="G39" s="212"/>
      <c r="H39" s="244"/>
      <c r="I39" s="212"/>
      <c r="J39" s="244"/>
      <c r="K39" s="212"/>
      <c r="L39" s="244"/>
      <c r="M39" s="212"/>
      <c r="N39" s="245"/>
      <c r="O39" s="212"/>
      <c r="P39" s="217"/>
    </row>
    <row r="40" spans="1:16" ht="18" customHeight="1">
      <c r="A40" s="82" t="s">
        <v>102</v>
      </c>
      <c r="B40" s="4"/>
      <c r="C40" s="212">
        <v>324.1</v>
      </c>
      <c r="D40" s="244">
        <v>383</v>
      </c>
      <c r="E40" s="212">
        <v>206</v>
      </c>
      <c r="F40" s="244">
        <v>427.6</v>
      </c>
      <c r="G40" s="212">
        <v>474.5</v>
      </c>
      <c r="H40" s="244">
        <v>556.1</v>
      </c>
      <c r="I40" s="212">
        <v>392.67</v>
      </c>
      <c r="J40" s="244">
        <v>333</v>
      </c>
      <c r="K40" s="212">
        <v>457</v>
      </c>
      <c r="L40" s="244">
        <v>148.2</v>
      </c>
      <c r="M40" s="212">
        <v>321.2</v>
      </c>
      <c r="N40" s="245"/>
      <c r="O40" s="212"/>
      <c r="P40" s="214">
        <f aca="true" t="shared" si="5" ref="P40:P45">SUM(C40:O40)</f>
        <v>4023.37</v>
      </c>
    </row>
    <row r="41" spans="1:16" ht="18" customHeight="1">
      <c r="A41" s="82" t="s">
        <v>97</v>
      </c>
      <c r="B41" s="4"/>
      <c r="C41" s="212">
        <v>421.21</v>
      </c>
      <c r="D41" s="244">
        <v>475.44</v>
      </c>
      <c r="E41" s="212">
        <v>547.88</v>
      </c>
      <c r="F41" s="244">
        <v>327.63</v>
      </c>
      <c r="G41" s="212">
        <v>204.97</v>
      </c>
      <c r="H41" s="244">
        <v>200.8</v>
      </c>
      <c r="I41" s="212">
        <v>366.3</v>
      </c>
      <c r="J41" s="244">
        <v>390</v>
      </c>
      <c r="K41" s="212">
        <v>371.8</v>
      </c>
      <c r="L41" s="244">
        <v>81.1</v>
      </c>
      <c r="M41" s="212">
        <v>545.56</v>
      </c>
      <c r="N41" s="245"/>
      <c r="O41" s="212"/>
      <c r="P41" s="214">
        <f t="shared" si="5"/>
        <v>3932.69</v>
      </c>
    </row>
    <row r="42" spans="1:16" ht="18" customHeight="1">
      <c r="A42" s="82" t="s">
        <v>57</v>
      </c>
      <c r="B42" s="4"/>
      <c r="C42" s="212">
        <v>0</v>
      </c>
      <c r="D42" s="244">
        <v>634.48</v>
      </c>
      <c r="E42" s="212">
        <v>0</v>
      </c>
      <c r="F42" s="244">
        <v>1004.22</v>
      </c>
      <c r="G42" s="212">
        <v>655.88</v>
      </c>
      <c r="H42" s="244">
        <v>0</v>
      </c>
      <c r="I42" s="212">
        <v>619.54</v>
      </c>
      <c r="J42" s="244">
        <v>524.96</v>
      </c>
      <c r="K42" s="212">
        <v>606</v>
      </c>
      <c r="L42" s="244">
        <v>575.16</v>
      </c>
      <c r="M42" s="212">
        <v>219.7</v>
      </c>
      <c r="N42" s="245"/>
      <c r="O42" s="212"/>
      <c r="P42" s="214">
        <f t="shared" si="5"/>
        <v>4839.94</v>
      </c>
    </row>
    <row r="43" spans="1:16" ht="18" customHeight="1">
      <c r="A43" s="82" t="s">
        <v>79</v>
      </c>
      <c r="B43" s="4"/>
      <c r="C43" s="212">
        <v>0</v>
      </c>
      <c r="D43" s="244">
        <v>0</v>
      </c>
      <c r="E43" s="212">
        <v>0</v>
      </c>
      <c r="F43" s="244">
        <v>0</v>
      </c>
      <c r="G43" s="212">
        <v>0</v>
      </c>
      <c r="H43" s="244">
        <v>0</v>
      </c>
      <c r="I43" s="212">
        <v>0</v>
      </c>
      <c r="J43" s="244">
        <v>0</v>
      </c>
      <c r="K43" s="212">
        <v>0</v>
      </c>
      <c r="L43" s="244">
        <v>0</v>
      </c>
      <c r="M43" s="212">
        <v>0</v>
      </c>
      <c r="N43" s="245"/>
      <c r="O43" s="212"/>
      <c r="P43" s="214">
        <f t="shared" si="5"/>
        <v>0</v>
      </c>
    </row>
    <row r="44" spans="1:16" ht="18" customHeight="1">
      <c r="A44" s="82" t="s">
        <v>80</v>
      </c>
      <c r="B44" s="4"/>
      <c r="C44" s="212">
        <v>0</v>
      </c>
      <c r="D44" s="244">
        <v>0</v>
      </c>
      <c r="E44" s="212">
        <v>0</v>
      </c>
      <c r="F44" s="244">
        <v>0</v>
      </c>
      <c r="G44" s="212">
        <v>0</v>
      </c>
      <c r="H44" s="244">
        <v>0</v>
      </c>
      <c r="I44" s="212">
        <v>0</v>
      </c>
      <c r="J44" s="244">
        <v>0</v>
      </c>
      <c r="K44" s="212">
        <v>0</v>
      </c>
      <c r="L44" s="244">
        <v>0</v>
      </c>
      <c r="M44" s="212">
        <v>0</v>
      </c>
      <c r="N44" s="245"/>
      <c r="O44" s="212"/>
      <c r="P44" s="214">
        <f t="shared" si="5"/>
        <v>0</v>
      </c>
    </row>
    <row r="45" spans="1:16" ht="18" customHeight="1">
      <c r="A45" s="82" t="s">
        <v>15</v>
      </c>
      <c r="B45" s="4"/>
      <c r="C45" s="212">
        <v>1.4</v>
      </c>
      <c r="D45" s="244">
        <v>0</v>
      </c>
      <c r="E45" s="212">
        <v>1.4</v>
      </c>
      <c r="F45" s="244">
        <v>0</v>
      </c>
      <c r="G45" s="212">
        <v>0</v>
      </c>
      <c r="H45" s="244">
        <v>0</v>
      </c>
      <c r="I45" s="212">
        <v>0</v>
      </c>
      <c r="J45" s="244">
        <v>2.8</v>
      </c>
      <c r="K45" s="212">
        <v>0</v>
      </c>
      <c r="L45" s="244">
        <v>0</v>
      </c>
      <c r="M45" s="212">
        <v>0</v>
      </c>
      <c r="N45" s="245"/>
      <c r="O45" s="212"/>
      <c r="P45" s="214">
        <f t="shared" si="5"/>
        <v>5.6</v>
      </c>
    </row>
    <row r="46" spans="1:17" s="92" customFormat="1" ht="18" customHeight="1" thickBot="1">
      <c r="A46" s="158" t="s">
        <v>144</v>
      </c>
      <c r="B46" s="163"/>
      <c r="C46" s="219">
        <f>SUM(C40:C45)</f>
        <v>746.7099999999999</v>
      </c>
      <c r="D46" s="219">
        <f aca="true" t="shared" si="6" ref="D46:P46">SUM(D40:D45)</f>
        <v>1492.92</v>
      </c>
      <c r="E46" s="219">
        <f t="shared" si="6"/>
        <v>755.28</v>
      </c>
      <c r="F46" s="219">
        <f t="shared" si="6"/>
        <v>1759.45</v>
      </c>
      <c r="G46" s="219">
        <f t="shared" si="6"/>
        <v>1335.35</v>
      </c>
      <c r="H46" s="219">
        <f t="shared" si="6"/>
        <v>756.9000000000001</v>
      </c>
      <c r="I46" s="219">
        <f t="shared" si="6"/>
        <v>1378.51</v>
      </c>
      <c r="J46" s="219">
        <f t="shared" si="6"/>
        <v>1250.76</v>
      </c>
      <c r="K46" s="219">
        <f t="shared" si="6"/>
        <v>1434.8</v>
      </c>
      <c r="L46" s="219">
        <f t="shared" si="6"/>
        <v>804.4599999999999</v>
      </c>
      <c r="M46" s="219">
        <f t="shared" si="6"/>
        <v>1086.46</v>
      </c>
      <c r="N46" s="219">
        <f t="shared" si="6"/>
        <v>0</v>
      </c>
      <c r="O46" s="219">
        <f t="shared" si="6"/>
        <v>0</v>
      </c>
      <c r="P46" s="219">
        <f t="shared" si="6"/>
        <v>12801.6</v>
      </c>
      <c r="Q46" s="91"/>
    </row>
    <row r="47" spans="1:16" ht="14.25" thickBot="1" thickTop="1">
      <c r="A47" s="11"/>
      <c r="B47" s="2"/>
      <c r="C47" s="212"/>
      <c r="D47" s="244"/>
      <c r="E47" s="212"/>
      <c r="F47" s="244"/>
      <c r="G47" s="212"/>
      <c r="H47" s="244"/>
      <c r="I47" s="212"/>
      <c r="J47" s="244"/>
      <c r="K47" s="212"/>
      <c r="L47" s="244"/>
      <c r="M47" s="212"/>
      <c r="N47" s="245"/>
      <c r="O47" s="212"/>
      <c r="P47" s="251"/>
    </row>
    <row r="48" spans="1:19" s="106" customFormat="1" ht="20.25" customHeight="1">
      <c r="A48" s="308" t="s">
        <v>3</v>
      </c>
      <c r="B48" s="166"/>
      <c r="C48" s="237">
        <f aca="true" t="shared" si="7" ref="C48:R48">SUM(C14+C28+C31+C37+C46)</f>
        <v>1359.4</v>
      </c>
      <c r="D48" s="237">
        <f t="shared" si="7"/>
        <v>2008.96</v>
      </c>
      <c r="E48" s="237">
        <f t="shared" si="7"/>
        <v>924.95</v>
      </c>
      <c r="F48" s="237">
        <f t="shared" si="7"/>
        <v>2221.99</v>
      </c>
      <c r="G48" s="237">
        <f t="shared" si="7"/>
        <v>2133.47</v>
      </c>
      <c r="H48" s="237">
        <f t="shared" si="7"/>
        <v>1589.8600000000001</v>
      </c>
      <c r="I48" s="237">
        <f t="shared" si="7"/>
        <v>1911.6399999999999</v>
      </c>
      <c r="J48" s="237">
        <f t="shared" si="7"/>
        <v>1880.3600000000001</v>
      </c>
      <c r="K48" s="237">
        <f t="shared" si="7"/>
        <v>2146.51</v>
      </c>
      <c r="L48" s="237">
        <f t="shared" si="7"/>
        <v>940.31</v>
      </c>
      <c r="M48" s="237">
        <f t="shared" si="7"/>
        <v>1802.17</v>
      </c>
      <c r="N48" s="237">
        <f t="shared" si="7"/>
        <v>0</v>
      </c>
      <c r="O48" s="237">
        <f t="shared" si="7"/>
        <v>0</v>
      </c>
      <c r="P48" s="237">
        <f t="shared" si="7"/>
        <v>18919.62</v>
      </c>
      <c r="Q48" s="103">
        <f>SUM(C48:O48)</f>
        <v>18919.620000000003</v>
      </c>
      <c r="R48" s="103">
        <f t="shared" si="7"/>
        <v>0</v>
      </c>
      <c r="S48" s="105"/>
    </row>
    <row r="49" spans="1:17" s="106" customFormat="1" ht="18.75" customHeight="1" thickBot="1">
      <c r="A49" s="164" t="s">
        <v>16</v>
      </c>
      <c r="B49" s="167">
        <v>1.175</v>
      </c>
      <c r="C49" s="238">
        <f>SUM(C50/$B$49+(C19+C23+C25+C26+C27+C34+C35+C41+C42+C43+C44))</f>
        <v>1269.871489361702</v>
      </c>
      <c r="D49" s="238">
        <f aca="true" t="shared" si="8" ref="D49:O49">SUM(D50/$B$49+(D19+D23+D25+D26+D27+D34+D35+D41+D42+D43+D44))</f>
        <v>1923.2472340425531</v>
      </c>
      <c r="E49" s="238">
        <f t="shared" si="8"/>
        <v>886.1372340425532</v>
      </c>
      <c r="F49" s="238">
        <f t="shared" si="8"/>
        <v>2136.6346808510634</v>
      </c>
      <c r="G49" s="238">
        <f t="shared" si="8"/>
        <v>2014.3359574468084</v>
      </c>
      <c r="H49" s="238">
        <f t="shared" si="8"/>
        <v>1477.323829787234</v>
      </c>
      <c r="I49" s="238">
        <f t="shared" si="8"/>
        <v>1828.481489361702</v>
      </c>
      <c r="J49" s="238">
        <f t="shared" si="8"/>
        <v>1792.3491489361704</v>
      </c>
      <c r="K49" s="238">
        <f t="shared" si="8"/>
        <v>2041.5919148936173</v>
      </c>
      <c r="L49" s="238">
        <f t="shared" si="8"/>
        <v>910.4631914893616</v>
      </c>
      <c r="M49" s="238">
        <f t="shared" si="8"/>
        <v>1711.6465957446808</v>
      </c>
      <c r="N49" s="238">
        <f t="shared" si="8"/>
        <v>0</v>
      </c>
      <c r="O49" s="238">
        <f t="shared" si="8"/>
        <v>0</v>
      </c>
      <c r="P49" s="238">
        <f>SUM(C49:O49)</f>
        <v>17992.082765957446</v>
      </c>
      <c r="Q49" s="104"/>
    </row>
    <row r="50" spans="3:16" ht="12.75" hidden="1">
      <c r="C50" s="227">
        <f>SUM(C48-(C19+C23+C25+C26+C27+C34+C35+C41+C42+C43+C44))</f>
        <v>601.1200000000001</v>
      </c>
      <c r="D50" s="227">
        <f aca="true" t="shared" si="9" ref="D50:O50">SUM(D48-(D19+D23+D25+D26+D27+D34+D35+D41+D42+D43+D44))</f>
        <v>575.5</v>
      </c>
      <c r="E50" s="227">
        <f t="shared" si="9"/>
        <v>260.6</v>
      </c>
      <c r="F50" s="227">
        <f t="shared" si="9"/>
        <v>573.0999999999999</v>
      </c>
      <c r="G50" s="227">
        <f t="shared" si="9"/>
        <v>799.8999999999996</v>
      </c>
      <c r="H50" s="227">
        <f t="shared" si="9"/>
        <v>755.6000000000001</v>
      </c>
      <c r="I50" s="227">
        <f t="shared" si="9"/>
        <v>558.3499999999999</v>
      </c>
      <c r="J50" s="227">
        <f t="shared" si="9"/>
        <v>590.9300000000001</v>
      </c>
      <c r="K50" s="227">
        <f t="shared" si="9"/>
        <v>704.4500000000003</v>
      </c>
      <c r="L50" s="227">
        <f t="shared" si="9"/>
        <v>200.39999999999998</v>
      </c>
      <c r="M50" s="227">
        <f t="shared" si="9"/>
        <v>607.8000000000002</v>
      </c>
      <c r="N50" s="227">
        <f t="shared" si="9"/>
        <v>0</v>
      </c>
      <c r="O50" s="227">
        <f t="shared" si="9"/>
        <v>0</v>
      </c>
      <c r="P50" s="227"/>
    </row>
    <row r="51" spans="3:16" ht="3.75" customHeight="1" thickBot="1"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1:16" ht="18.75" customHeight="1" thickBot="1">
      <c r="A52" s="301" t="s">
        <v>161</v>
      </c>
      <c r="B52" s="307"/>
      <c r="C52" s="300">
        <v>899.14</v>
      </c>
      <c r="D52" s="302">
        <v>1573.58</v>
      </c>
      <c r="E52" s="300">
        <v>767.28</v>
      </c>
      <c r="F52" s="303">
        <v>1806</v>
      </c>
      <c r="G52" s="300">
        <v>1414.72</v>
      </c>
      <c r="H52" s="302">
        <v>802.58</v>
      </c>
      <c r="I52" s="300">
        <v>1416.44</v>
      </c>
      <c r="J52" s="302">
        <v>1436.83</v>
      </c>
      <c r="K52" s="300">
        <v>1559.25</v>
      </c>
      <c r="L52" s="302">
        <v>811.49</v>
      </c>
      <c r="M52" s="300">
        <v>1320.52</v>
      </c>
      <c r="N52" s="302"/>
      <c r="O52" s="300"/>
      <c r="P52" s="302">
        <f>SUM(C52:O52)</f>
        <v>13807.83</v>
      </c>
    </row>
    <row r="53" spans="3:16" ht="3.75" customHeight="1" thickBot="1"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</row>
    <row r="54" spans="1:16" ht="19.5" thickBot="1">
      <c r="A54" s="196" t="s">
        <v>179</v>
      </c>
      <c r="B54" s="197"/>
      <c r="C54" s="228">
        <v>516</v>
      </c>
      <c r="D54" s="228">
        <v>1016</v>
      </c>
      <c r="E54" s="228">
        <v>916</v>
      </c>
      <c r="F54" s="228">
        <v>1326</v>
      </c>
      <c r="G54" s="228">
        <v>1326</v>
      </c>
      <c r="H54" s="228">
        <v>1326</v>
      </c>
      <c r="I54" s="228">
        <v>1326</v>
      </c>
      <c r="J54" s="228">
        <v>1326</v>
      </c>
      <c r="K54" s="228">
        <v>816</v>
      </c>
      <c r="L54" s="228">
        <v>306</v>
      </c>
      <c r="M54" s="228">
        <v>2666</v>
      </c>
      <c r="N54" s="228"/>
      <c r="O54" s="228"/>
      <c r="P54" s="228">
        <f>SUM(C54:O54)</f>
        <v>12866</v>
      </c>
    </row>
    <row r="55" spans="1:16" ht="4.5" customHeight="1" thickBot="1">
      <c r="A55"/>
      <c r="B55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 ht="19.5" thickBot="1">
      <c r="A56" s="198" t="s">
        <v>181</v>
      </c>
      <c r="B56" s="199"/>
      <c r="C56" s="230">
        <f>SUM(C52-C54)</f>
        <v>383.14</v>
      </c>
      <c r="D56" s="230">
        <f aca="true" t="shared" si="10" ref="D56:O56">SUM(D52-D54)</f>
        <v>557.5799999999999</v>
      </c>
      <c r="E56" s="259">
        <f t="shared" si="10"/>
        <v>-148.72000000000003</v>
      </c>
      <c r="F56" s="230">
        <f t="shared" si="10"/>
        <v>480</v>
      </c>
      <c r="G56" s="285">
        <f t="shared" si="10"/>
        <v>88.72000000000003</v>
      </c>
      <c r="H56" s="259">
        <f t="shared" si="10"/>
        <v>-523.42</v>
      </c>
      <c r="I56" s="285">
        <f t="shared" si="10"/>
        <v>90.44000000000005</v>
      </c>
      <c r="J56" s="285">
        <f t="shared" si="10"/>
        <v>110.82999999999993</v>
      </c>
      <c r="K56" s="230">
        <f t="shared" si="10"/>
        <v>743.25</v>
      </c>
      <c r="L56" s="230">
        <f t="shared" si="10"/>
        <v>505.49</v>
      </c>
      <c r="M56" s="279">
        <f t="shared" si="10"/>
        <v>-1345.48</v>
      </c>
      <c r="N56" s="230">
        <f t="shared" si="10"/>
        <v>0</v>
      </c>
      <c r="O56" s="230">
        <f t="shared" si="10"/>
        <v>0</v>
      </c>
      <c r="P56" s="285">
        <f>SUM(C56:O56)</f>
        <v>941.8300000000004</v>
      </c>
    </row>
    <row r="57" spans="1:16" ht="4.5" customHeight="1" thickBot="1">
      <c r="A57"/>
      <c r="B57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</row>
    <row r="58" spans="1:18" ht="39.75" customHeight="1" thickBot="1">
      <c r="A58" s="192" t="s">
        <v>180</v>
      </c>
      <c r="B58" s="193"/>
      <c r="C58" s="231" t="str">
        <f>IF(C52=C54,"ON TARGET",IF(C52&gt;C54,"ABOVE TARGET","BELOW TARGET"))</f>
        <v>ABOVE TARGET</v>
      </c>
      <c r="D58" s="231" t="str">
        <f aca="true" t="shared" si="11" ref="D58:R58">IF(D52=D54,"ON TARGET",IF(D52&gt;D54,"ABOVE TARGET","BELOW TARGET"))</f>
        <v>ABOVE TARGET</v>
      </c>
      <c r="E58" s="231" t="str">
        <f t="shared" si="11"/>
        <v>BELOW TARGET</v>
      </c>
      <c r="F58" s="231" t="str">
        <f t="shared" si="11"/>
        <v>ABOVE TARGET</v>
      </c>
      <c r="G58" s="231" t="str">
        <f t="shared" si="11"/>
        <v>ABOVE TARGET</v>
      </c>
      <c r="H58" s="231" t="str">
        <f t="shared" si="11"/>
        <v>BELOW TARGET</v>
      </c>
      <c r="I58" s="231" t="str">
        <f t="shared" si="11"/>
        <v>ABOVE TARGET</v>
      </c>
      <c r="J58" s="231" t="str">
        <f t="shared" si="11"/>
        <v>ABOVE TARGET</v>
      </c>
      <c r="K58" s="231" t="str">
        <f t="shared" si="11"/>
        <v>ABOVE TARGET</v>
      </c>
      <c r="L58" s="231" t="str">
        <f t="shared" si="11"/>
        <v>ABOVE TARGET</v>
      </c>
      <c r="M58" s="231" t="str">
        <f t="shared" si="11"/>
        <v>BELOW TARGET</v>
      </c>
      <c r="N58" s="231" t="str">
        <f t="shared" si="11"/>
        <v>ON TARGET</v>
      </c>
      <c r="O58" s="231" t="str">
        <f t="shared" si="11"/>
        <v>ON TARGET</v>
      </c>
      <c r="P58" s="231" t="str">
        <f t="shared" si="11"/>
        <v>ABOVE TARGET</v>
      </c>
      <c r="Q58" s="231" t="str">
        <f t="shared" si="11"/>
        <v>ON TARGET</v>
      </c>
      <c r="R58" s="231" t="str">
        <f t="shared" si="11"/>
        <v>ON TARGET</v>
      </c>
    </row>
    <row r="59" spans="1:16" ht="12.75">
      <c r="A59"/>
      <c r="B59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</row>
    <row r="60" spans="1:16" ht="15.75">
      <c r="A60" s="273"/>
      <c r="B60" s="195"/>
      <c r="C60" s="246"/>
      <c r="D60" s="246"/>
      <c r="E60" s="246"/>
      <c r="F60" s="280"/>
      <c r="G60" s="246"/>
      <c r="H60" s="246"/>
      <c r="I60" s="246"/>
      <c r="J60" s="246"/>
      <c r="K60" s="246"/>
      <c r="L60" s="246"/>
      <c r="M60" s="246"/>
      <c r="N60" s="246"/>
      <c r="O60" s="246"/>
      <c r="P60" s="246"/>
    </row>
    <row r="61" spans="1:16" ht="12.75">
      <c r="A61" s="242"/>
      <c r="B61" s="242"/>
      <c r="C61" s="246"/>
      <c r="D61" s="246"/>
      <c r="E61" s="227"/>
      <c r="F61" s="227"/>
      <c r="G61" s="227"/>
      <c r="H61" s="227"/>
      <c r="I61" s="227"/>
      <c r="J61" s="246"/>
      <c r="K61" s="246"/>
      <c r="L61" s="246"/>
      <c r="M61" s="246"/>
      <c r="N61" s="246"/>
      <c r="O61" s="246"/>
      <c r="P61" s="246" t="s">
        <v>204</v>
      </c>
    </row>
    <row r="62" spans="1:16" ht="12.75">
      <c r="A62" s="242"/>
      <c r="B62" s="242"/>
      <c r="C62" s="246"/>
      <c r="D62" s="246"/>
      <c r="E62" s="227"/>
      <c r="F62" s="227"/>
      <c r="G62" s="227"/>
      <c r="H62" s="227"/>
      <c r="I62" s="227"/>
      <c r="J62" s="246"/>
      <c r="K62" s="246"/>
      <c r="L62" s="246"/>
      <c r="M62" s="246"/>
      <c r="N62" s="246"/>
      <c r="O62" s="246"/>
      <c r="P62" s="246"/>
    </row>
    <row r="63" spans="1:16" ht="12.75">
      <c r="A63" s="242"/>
      <c r="B63" s="242"/>
      <c r="C63" s="246"/>
      <c r="D63" s="246"/>
      <c r="E63" s="227"/>
      <c r="F63" s="227"/>
      <c r="G63" s="227"/>
      <c r="H63" s="227"/>
      <c r="I63" s="227"/>
      <c r="J63" s="246"/>
      <c r="K63" s="246"/>
      <c r="L63" s="246"/>
      <c r="M63" s="246"/>
      <c r="N63" s="246"/>
      <c r="O63" s="246"/>
      <c r="P63" s="246"/>
    </row>
    <row r="64" spans="1:16" ht="12.75">
      <c r="A64" s="242"/>
      <c r="B64" s="242"/>
      <c r="C64" s="246"/>
      <c r="D64" s="246"/>
      <c r="E64" s="227"/>
      <c r="F64" s="227"/>
      <c r="G64" s="227"/>
      <c r="H64" s="227"/>
      <c r="I64" s="227"/>
      <c r="J64" s="246"/>
      <c r="K64" s="246"/>
      <c r="L64" s="246"/>
      <c r="M64" s="246"/>
      <c r="N64" s="246"/>
      <c r="O64" s="246"/>
      <c r="P64" s="246"/>
    </row>
    <row r="65" spans="1:16" ht="12.75">
      <c r="A65" s="242"/>
      <c r="B65" s="242"/>
      <c r="C65" s="246"/>
      <c r="D65" s="246"/>
      <c r="E65" s="227"/>
      <c r="F65" s="227"/>
      <c r="G65" s="227"/>
      <c r="H65" s="227"/>
      <c r="I65" s="227"/>
      <c r="J65" s="246"/>
      <c r="K65" s="246"/>
      <c r="L65" s="246"/>
      <c r="M65" s="246"/>
      <c r="N65" s="246"/>
      <c r="O65" s="246"/>
      <c r="P65" s="246"/>
    </row>
    <row r="66" spans="1:17" s="208" customFormat="1" ht="21.75" customHeight="1" hidden="1" thickBot="1">
      <c r="A66" s="247" t="s">
        <v>161</v>
      </c>
      <c r="B66" s="247"/>
      <c r="C66" s="241">
        <v>899.14</v>
      </c>
      <c r="D66" s="241">
        <v>1573.58</v>
      </c>
      <c r="E66" s="241">
        <v>767.28</v>
      </c>
      <c r="F66" s="283">
        <v>1806</v>
      </c>
      <c r="G66" s="241">
        <v>1414.72</v>
      </c>
      <c r="H66" s="241">
        <v>802.58</v>
      </c>
      <c r="I66" s="241">
        <v>1416.44</v>
      </c>
      <c r="J66" s="241">
        <v>1436.83</v>
      </c>
      <c r="K66" s="241">
        <v>1559.25</v>
      </c>
      <c r="L66" s="241">
        <v>811.49</v>
      </c>
      <c r="M66" s="300">
        <v>1320.52</v>
      </c>
      <c r="N66" s="241"/>
      <c r="O66" s="241"/>
      <c r="P66" s="241">
        <f>SUM(C66:O66)</f>
        <v>13807.83</v>
      </c>
      <c r="Q66" s="209"/>
    </row>
    <row r="67" spans="1:16" ht="19.5" hidden="1" thickBot="1">
      <c r="A67" s="196" t="s">
        <v>159</v>
      </c>
      <c r="B67" s="197"/>
      <c r="C67" s="228">
        <v>516</v>
      </c>
      <c r="D67" s="228">
        <v>1016</v>
      </c>
      <c r="E67" s="228">
        <v>916</v>
      </c>
      <c r="F67" s="228">
        <v>1326</v>
      </c>
      <c r="G67" s="228">
        <v>1326</v>
      </c>
      <c r="H67" s="228">
        <v>1326</v>
      </c>
      <c r="I67" s="228">
        <v>1326</v>
      </c>
      <c r="J67" s="228">
        <v>1326</v>
      </c>
      <c r="K67" s="228">
        <v>816</v>
      </c>
      <c r="L67" s="228">
        <v>306</v>
      </c>
      <c r="M67" s="228">
        <v>2666</v>
      </c>
      <c r="N67" s="228"/>
      <c r="O67" s="228"/>
      <c r="P67" s="228">
        <f>SUM(C67:O67)</f>
        <v>12866</v>
      </c>
    </row>
    <row r="68" spans="1:16" ht="19.5" hidden="1" thickBot="1">
      <c r="A68" s="198" t="s">
        <v>160</v>
      </c>
      <c r="B68" s="199"/>
      <c r="C68" s="230">
        <f>SUM(C66-C67)</f>
        <v>383.14</v>
      </c>
      <c r="D68" s="230">
        <f aca="true" t="shared" si="12" ref="D68:O68">SUM(D66-D67)</f>
        <v>557.5799999999999</v>
      </c>
      <c r="E68" s="259">
        <f t="shared" si="12"/>
        <v>-148.72000000000003</v>
      </c>
      <c r="F68" s="230">
        <f t="shared" si="12"/>
        <v>480</v>
      </c>
      <c r="G68" s="285">
        <f t="shared" si="12"/>
        <v>88.72000000000003</v>
      </c>
      <c r="H68" s="259">
        <f t="shared" si="12"/>
        <v>-523.42</v>
      </c>
      <c r="I68" s="285">
        <f t="shared" si="12"/>
        <v>90.44000000000005</v>
      </c>
      <c r="J68" s="285">
        <f t="shared" si="12"/>
        <v>110.82999999999993</v>
      </c>
      <c r="K68" s="285">
        <f t="shared" si="12"/>
        <v>743.25</v>
      </c>
      <c r="L68" s="230">
        <f t="shared" si="12"/>
        <v>505.49</v>
      </c>
      <c r="M68" s="259">
        <f t="shared" si="12"/>
        <v>-1345.48</v>
      </c>
      <c r="N68" s="230">
        <f t="shared" si="12"/>
        <v>0</v>
      </c>
      <c r="O68" s="259">
        <f t="shared" si="12"/>
        <v>0</v>
      </c>
      <c r="P68" s="230">
        <f>SUM(C68:O68)</f>
        <v>941.8300000000004</v>
      </c>
    </row>
    <row r="69" spans="3:16" ht="12.75"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</row>
    <row r="70" spans="3:16" ht="12.75"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</sheetData>
  <printOptions horizontalCentered="1"/>
  <pageMargins left="0.35433070866141736" right="0.35433070866141736" top="0.3937007874015748" bottom="0.1968503937007874" header="0.5118110236220472" footer="0.11811023622047245"/>
  <pageSetup horizontalDpi="300" verticalDpi="300" orientation="landscape" paperSize="9" scale="55" r:id="rId1"/>
  <headerFooter alignWithMargins="0">
    <oddHeader>&amp;LCITY LEISURE&amp;RVAT EXEMPT   =  *
</oddHeader>
    <oddFooter>&amp;RCompiled by : G. Walter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R90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2" width="0" style="1" hidden="1" customWidth="1"/>
    <col min="3" max="3" width="17.140625" style="1" customWidth="1"/>
    <col min="4" max="4" width="18.7109375" style="1" customWidth="1"/>
    <col min="5" max="5" width="19.7109375" style="1" customWidth="1"/>
    <col min="6" max="6" width="19.421875" style="1" customWidth="1"/>
    <col min="7" max="8" width="18.8515625" style="1" customWidth="1"/>
    <col min="9" max="9" width="18.57421875" style="1" customWidth="1"/>
    <col min="10" max="10" width="17.140625" style="1" customWidth="1"/>
    <col min="11" max="11" width="18.7109375" style="1" customWidth="1"/>
    <col min="12" max="12" width="19.28125" style="1" customWidth="1"/>
    <col min="13" max="13" width="17.140625" style="1" customWidth="1"/>
    <col min="14" max="14" width="19.00390625" style="1" customWidth="1"/>
    <col min="15" max="15" width="19.140625" style="1" customWidth="1"/>
    <col min="16" max="16" width="22.421875" style="1" customWidth="1"/>
    <col min="17" max="17" width="12.28125" style="1" hidden="1" customWidth="1"/>
    <col min="18" max="18" width="12.28125" style="0" hidden="1" customWidth="1"/>
  </cols>
  <sheetData>
    <row r="1" spans="1:16" ht="12" customHeight="1">
      <c r="A1" s="46" t="s">
        <v>0</v>
      </c>
      <c r="B1" s="47"/>
      <c r="C1" s="4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>
      <c r="A2" s="73" t="s">
        <v>231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2"/>
      <c r="N2" s="12"/>
      <c r="O2" s="54"/>
      <c r="P2" s="8"/>
      <c r="Q2" s="8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8"/>
      <c r="N3" s="48"/>
      <c r="O3" s="9"/>
      <c r="P3" s="9"/>
    </row>
    <row r="4" spans="1:16" ht="20.25">
      <c r="A4" s="76" t="s">
        <v>81</v>
      </c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1.25" customHeight="1" thickBot="1">
      <c r="A5" s="53"/>
      <c r="B5" s="5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118" customFormat="1" ht="35.25" customHeight="1" thickBot="1">
      <c r="A6" s="115"/>
      <c r="B6" s="116"/>
      <c r="C6" s="294" t="s">
        <v>212</v>
      </c>
      <c r="D6" s="294" t="s">
        <v>213</v>
      </c>
      <c r="E6" s="295" t="s">
        <v>214</v>
      </c>
      <c r="F6" s="294" t="s">
        <v>215</v>
      </c>
      <c r="G6" s="295" t="s">
        <v>216</v>
      </c>
      <c r="H6" s="294" t="s">
        <v>217</v>
      </c>
      <c r="I6" s="295" t="s">
        <v>218</v>
      </c>
      <c r="J6" s="294" t="s">
        <v>219</v>
      </c>
      <c r="K6" s="295" t="s">
        <v>220</v>
      </c>
      <c r="L6" s="294" t="s">
        <v>221</v>
      </c>
      <c r="M6" s="295" t="s">
        <v>222</v>
      </c>
      <c r="N6" s="294" t="s">
        <v>223</v>
      </c>
      <c r="O6" s="294" t="s">
        <v>224</v>
      </c>
      <c r="P6" s="127" t="s">
        <v>3</v>
      </c>
      <c r="Q6" s="117"/>
    </row>
    <row r="7" spans="1:16" ht="18.75">
      <c r="A7" s="149" t="s">
        <v>4</v>
      </c>
      <c r="B7" s="9"/>
      <c r="C7" s="63"/>
      <c r="D7" s="2"/>
      <c r="E7" s="11"/>
      <c r="F7" s="2"/>
      <c r="G7" s="11"/>
      <c r="H7" s="2"/>
      <c r="I7" s="11"/>
      <c r="J7" s="2"/>
      <c r="K7" s="11"/>
      <c r="L7" s="2"/>
      <c r="M7" s="11"/>
      <c r="N7" s="9"/>
      <c r="O7" s="16"/>
      <c r="P7" s="124"/>
    </row>
    <row r="8" spans="1:16" ht="15.75">
      <c r="A8" s="82" t="s">
        <v>5</v>
      </c>
      <c r="B8" s="20"/>
      <c r="C8" s="264">
        <v>551.55</v>
      </c>
      <c r="D8" s="265">
        <v>640.7</v>
      </c>
      <c r="E8" s="264">
        <v>731.8</v>
      </c>
      <c r="F8" s="265">
        <v>739.1</v>
      </c>
      <c r="G8" s="264">
        <v>764.5</v>
      </c>
      <c r="H8" s="265">
        <v>605.4</v>
      </c>
      <c r="I8" s="264">
        <v>672.85</v>
      </c>
      <c r="J8" s="265">
        <v>533.6</v>
      </c>
      <c r="K8" s="264">
        <v>492.9</v>
      </c>
      <c r="L8" s="265">
        <v>269</v>
      </c>
      <c r="M8" s="264">
        <v>324.8</v>
      </c>
      <c r="N8" s="266"/>
      <c r="O8" s="264"/>
      <c r="P8" s="213">
        <f aca="true" t="shared" si="0" ref="P8:P15">SUM(C8:O8)</f>
        <v>6326.200000000001</v>
      </c>
    </row>
    <row r="9" spans="1:16" ht="15.75">
      <c r="A9" s="82" t="s">
        <v>6</v>
      </c>
      <c r="B9" s="20"/>
      <c r="C9" s="264">
        <v>730.01</v>
      </c>
      <c r="D9" s="265">
        <v>639.75</v>
      </c>
      <c r="E9" s="264">
        <v>708.53</v>
      </c>
      <c r="F9" s="265">
        <v>733.91</v>
      </c>
      <c r="G9" s="264">
        <v>781.71</v>
      </c>
      <c r="H9" s="265">
        <v>749.44</v>
      </c>
      <c r="I9" s="264">
        <v>780.78</v>
      </c>
      <c r="J9" s="265">
        <v>761.93</v>
      </c>
      <c r="K9" s="264">
        <v>836.18</v>
      </c>
      <c r="L9" s="265">
        <v>419.4</v>
      </c>
      <c r="M9" s="264">
        <v>665.37</v>
      </c>
      <c r="N9" s="266"/>
      <c r="O9" s="264"/>
      <c r="P9" s="213">
        <f t="shared" si="0"/>
        <v>7807.01</v>
      </c>
    </row>
    <row r="10" spans="1:16" ht="15.75">
      <c r="A10" s="82" t="s">
        <v>19</v>
      </c>
      <c r="B10" s="20"/>
      <c r="C10" s="264">
        <v>2058.2</v>
      </c>
      <c r="D10" s="265">
        <v>1787.1</v>
      </c>
      <c r="E10" s="264">
        <v>2366.45</v>
      </c>
      <c r="F10" s="265">
        <v>2003.5</v>
      </c>
      <c r="G10" s="264">
        <v>2596.45</v>
      </c>
      <c r="H10" s="265">
        <v>2318.65</v>
      </c>
      <c r="I10" s="264">
        <v>1930.2</v>
      </c>
      <c r="J10" s="265">
        <v>1985.55</v>
      </c>
      <c r="K10" s="264">
        <v>1971.08</v>
      </c>
      <c r="L10" s="265">
        <v>915.75</v>
      </c>
      <c r="M10" s="264">
        <v>1426.15</v>
      </c>
      <c r="N10" s="266"/>
      <c r="O10" s="264"/>
      <c r="P10" s="213">
        <f t="shared" si="0"/>
        <v>21359.08</v>
      </c>
    </row>
    <row r="11" spans="1:16" ht="15.75">
      <c r="A11" s="82" t="s">
        <v>39</v>
      </c>
      <c r="B11" s="20"/>
      <c r="C11" s="264">
        <v>190.05</v>
      </c>
      <c r="D11" s="265">
        <v>201.45</v>
      </c>
      <c r="E11" s="264">
        <v>235.45</v>
      </c>
      <c r="F11" s="265">
        <v>242.1</v>
      </c>
      <c r="G11" s="264">
        <v>282.8</v>
      </c>
      <c r="H11" s="265">
        <v>167.45</v>
      </c>
      <c r="I11" s="264">
        <v>139.8</v>
      </c>
      <c r="J11" s="265">
        <v>164.8</v>
      </c>
      <c r="K11" s="264">
        <v>157.65</v>
      </c>
      <c r="L11" s="265">
        <v>69.35</v>
      </c>
      <c r="M11" s="264">
        <v>66.15</v>
      </c>
      <c r="N11" s="266"/>
      <c r="O11" s="264"/>
      <c r="P11" s="213">
        <f t="shared" si="0"/>
        <v>1917.0500000000002</v>
      </c>
    </row>
    <row r="12" spans="1:16" ht="15.75">
      <c r="A12" s="82" t="s">
        <v>252</v>
      </c>
      <c r="B12" s="20"/>
      <c r="C12" s="264">
        <v>0</v>
      </c>
      <c r="D12" s="265">
        <v>0</v>
      </c>
      <c r="E12" s="264">
        <v>0</v>
      </c>
      <c r="F12" s="265">
        <v>0</v>
      </c>
      <c r="G12" s="264">
        <v>0</v>
      </c>
      <c r="H12" s="265">
        <v>0</v>
      </c>
      <c r="I12" s="264">
        <v>0</v>
      </c>
      <c r="J12" s="265">
        <v>0</v>
      </c>
      <c r="K12" s="264">
        <v>0</v>
      </c>
      <c r="L12" s="265">
        <v>124</v>
      </c>
      <c r="M12" s="264">
        <v>434.1</v>
      </c>
      <c r="N12" s="266"/>
      <c r="O12" s="264"/>
      <c r="P12" s="213">
        <f t="shared" si="0"/>
        <v>558.1</v>
      </c>
    </row>
    <row r="13" spans="1:16" ht="15.75">
      <c r="A13" s="82" t="s">
        <v>20</v>
      </c>
      <c r="B13" s="20"/>
      <c r="C13" s="264">
        <v>655.83</v>
      </c>
      <c r="D13" s="265">
        <v>711.96</v>
      </c>
      <c r="E13" s="264">
        <v>682.39</v>
      </c>
      <c r="F13" s="265">
        <v>655.28</v>
      </c>
      <c r="G13" s="264">
        <v>853.62</v>
      </c>
      <c r="H13" s="265">
        <v>746.94</v>
      </c>
      <c r="I13" s="264">
        <v>693.64</v>
      </c>
      <c r="J13" s="265">
        <v>428.22</v>
      </c>
      <c r="K13" s="264">
        <v>466.63</v>
      </c>
      <c r="L13" s="265">
        <v>393.49</v>
      </c>
      <c r="M13" s="264">
        <v>618.77</v>
      </c>
      <c r="N13" s="266"/>
      <c r="O13" s="264"/>
      <c r="P13" s="213">
        <f t="shared" si="0"/>
        <v>6906.77</v>
      </c>
    </row>
    <row r="14" spans="1:16" ht="15.75">
      <c r="A14" s="82" t="s">
        <v>164</v>
      </c>
      <c r="B14" s="21"/>
      <c r="C14" s="264">
        <v>172.7</v>
      </c>
      <c r="D14" s="265">
        <v>234</v>
      </c>
      <c r="E14" s="264">
        <v>102.65</v>
      </c>
      <c r="F14" s="265">
        <v>128.9</v>
      </c>
      <c r="G14" s="264">
        <v>78.4</v>
      </c>
      <c r="H14" s="265">
        <v>1870.4</v>
      </c>
      <c r="I14" s="264">
        <v>2351.4</v>
      </c>
      <c r="J14" s="265">
        <v>391.86</v>
      </c>
      <c r="K14" s="264">
        <v>274.4</v>
      </c>
      <c r="L14" s="265">
        <v>107.85</v>
      </c>
      <c r="M14" s="264">
        <v>268.1</v>
      </c>
      <c r="N14" s="266"/>
      <c r="O14" s="264"/>
      <c r="P14" s="213">
        <f>SUM(C14:O14)</f>
        <v>5980.660000000001</v>
      </c>
    </row>
    <row r="15" spans="1:16" ht="15.75">
      <c r="A15" s="82" t="s">
        <v>244</v>
      </c>
      <c r="B15" s="20"/>
      <c r="C15" s="264">
        <v>0</v>
      </c>
      <c r="D15" s="265">
        <v>0</v>
      </c>
      <c r="E15" s="264">
        <v>0</v>
      </c>
      <c r="F15" s="265">
        <v>0</v>
      </c>
      <c r="G15" s="264">
        <v>0</v>
      </c>
      <c r="H15" s="265">
        <v>0</v>
      </c>
      <c r="I15" s="264">
        <v>13.33</v>
      </c>
      <c r="J15" s="265">
        <v>0</v>
      </c>
      <c r="K15" s="264">
        <v>0</v>
      </c>
      <c r="L15" s="265">
        <v>0</v>
      </c>
      <c r="M15" s="264">
        <v>16.67</v>
      </c>
      <c r="N15" s="266"/>
      <c r="O15" s="264"/>
      <c r="P15" s="213">
        <f t="shared" si="0"/>
        <v>30</v>
      </c>
    </row>
    <row r="16" spans="1:17" s="106" customFormat="1" ht="21.75" customHeight="1" thickBot="1">
      <c r="A16" s="158" t="s">
        <v>142</v>
      </c>
      <c r="B16" s="186"/>
      <c r="C16" s="222">
        <f>SUM(C8:C15)</f>
        <v>4358.34</v>
      </c>
      <c r="D16" s="222">
        <f aca="true" t="shared" si="1" ref="D16:P16">SUM(D8:D15)</f>
        <v>4214.96</v>
      </c>
      <c r="E16" s="222">
        <f t="shared" si="1"/>
        <v>4827.2699999999995</v>
      </c>
      <c r="F16" s="222">
        <f t="shared" si="1"/>
        <v>4502.79</v>
      </c>
      <c r="G16" s="222">
        <f t="shared" si="1"/>
        <v>5357.48</v>
      </c>
      <c r="H16" s="222">
        <f t="shared" si="1"/>
        <v>6458.280000000001</v>
      </c>
      <c r="I16" s="222">
        <f t="shared" si="1"/>
        <v>6582</v>
      </c>
      <c r="J16" s="222">
        <f t="shared" si="1"/>
        <v>4265.96</v>
      </c>
      <c r="K16" s="222">
        <f t="shared" si="1"/>
        <v>4198.84</v>
      </c>
      <c r="L16" s="222">
        <f t="shared" si="1"/>
        <v>2298.8399999999997</v>
      </c>
      <c r="M16" s="222">
        <f t="shared" si="1"/>
        <v>3820.11</v>
      </c>
      <c r="N16" s="222">
        <f t="shared" si="1"/>
        <v>0</v>
      </c>
      <c r="O16" s="222">
        <f t="shared" si="1"/>
        <v>0</v>
      </c>
      <c r="P16" s="222">
        <f t="shared" si="1"/>
        <v>50884.87000000001</v>
      </c>
      <c r="Q16" s="104"/>
    </row>
    <row r="17" spans="1:16" ht="10.5" customHeight="1" thickTop="1">
      <c r="A17" s="11"/>
      <c r="B17" s="9"/>
      <c r="C17" s="264"/>
      <c r="D17" s="265"/>
      <c r="E17" s="264"/>
      <c r="F17" s="265"/>
      <c r="G17" s="264"/>
      <c r="H17" s="265"/>
      <c r="I17" s="264"/>
      <c r="J17" s="265"/>
      <c r="K17" s="264"/>
      <c r="L17" s="265"/>
      <c r="M17" s="264"/>
      <c r="N17" s="266"/>
      <c r="O17" s="264"/>
      <c r="P17" s="267"/>
    </row>
    <row r="18" spans="1:16" ht="18.75">
      <c r="A18" s="149" t="s">
        <v>8</v>
      </c>
      <c r="B18" s="21"/>
      <c r="C18" s="264"/>
      <c r="D18" s="265"/>
      <c r="E18" s="264"/>
      <c r="F18" s="265"/>
      <c r="G18" s="264"/>
      <c r="H18" s="265"/>
      <c r="I18" s="264"/>
      <c r="J18" s="265"/>
      <c r="K18" s="264"/>
      <c r="L18" s="265"/>
      <c r="M18" s="264"/>
      <c r="N18" s="266"/>
      <c r="O18" s="264"/>
      <c r="P18" s="267"/>
    </row>
    <row r="19" spans="1:16" ht="15.75">
      <c r="A19" s="82" t="s">
        <v>207</v>
      </c>
      <c r="B19" s="21"/>
      <c r="C19" s="264">
        <v>252.4</v>
      </c>
      <c r="D19" s="265">
        <v>29.6</v>
      </c>
      <c r="E19" s="264">
        <v>38.4</v>
      </c>
      <c r="F19" s="265">
        <v>41.8</v>
      </c>
      <c r="G19" s="264">
        <v>39.4</v>
      </c>
      <c r="H19" s="265">
        <v>36.3</v>
      </c>
      <c r="I19" s="264">
        <v>13.2</v>
      </c>
      <c r="J19" s="265">
        <v>25.2</v>
      </c>
      <c r="K19" s="264">
        <v>46.6</v>
      </c>
      <c r="L19" s="265">
        <v>35.8</v>
      </c>
      <c r="M19" s="264">
        <v>37.8</v>
      </c>
      <c r="N19" s="266"/>
      <c r="O19" s="264"/>
      <c r="P19" s="213">
        <f>SUM(C19:O19)</f>
        <v>596.4999999999999</v>
      </c>
    </row>
    <row r="20" spans="1:16" ht="15.75">
      <c r="A20" s="82" t="s">
        <v>194</v>
      </c>
      <c r="B20" s="21"/>
      <c r="C20" s="264">
        <v>0</v>
      </c>
      <c r="D20" s="265">
        <v>0</v>
      </c>
      <c r="E20" s="264">
        <v>0</v>
      </c>
      <c r="F20" s="265">
        <v>0</v>
      </c>
      <c r="G20" s="264">
        <v>1</v>
      </c>
      <c r="H20" s="265">
        <v>2</v>
      </c>
      <c r="I20" s="264">
        <v>0</v>
      </c>
      <c r="J20" s="265">
        <v>0</v>
      </c>
      <c r="K20" s="264">
        <v>0</v>
      </c>
      <c r="L20" s="265">
        <v>0</v>
      </c>
      <c r="M20" s="264">
        <v>0</v>
      </c>
      <c r="N20" s="266"/>
      <c r="O20" s="264"/>
      <c r="P20" s="213">
        <f>SUM(C20:O20)</f>
        <v>3</v>
      </c>
    </row>
    <row r="21" spans="1:16" ht="15.75">
      <c r="A21" s="82" t="s">
        <v>88</v>
      </c>
      <c r="B21" s="21"/>
      <c r="C21" s="264">
        <v>142.5</v>
      </c>
      <c r="D21" s="265">
        <v>147.5</v>
      </c>
      <c r="E21" s="264">
        <v>150</v>
      </c>
      <c r="F21" s="265">
        <v>147.5</v>
      </c>
      <c r="G21" s="264">
        <v>62.5</v>
      </c>
      <c r="H21" s="265">
        <v>67.5</v>
      </c>
      <c r="I21" s="264">
        <v>250</v>
      </c>
      <c r="J21" s="265">
        <v>172.5</v>
      </c>
      <c r="K21" s="264">
        <v>190</v>
      </c>
      <c r="L21" s="265">
        <v>67.5</v>
      </c>
      <c r="M21" s="264">
        <v>195</v>
      </c>
      <c r="N21" s="266"/>
      <c r="O21" s="264"/>
      <c r="P21" s="213">
        <f aca="true" t="shared" si="2" ref="P21:P31">SUM(C21:O21)</f>
        <v>1592.5</v>
      </c>
    </row>
    <row r="22" spans="1:16" ht="15.75">
      <c r="A22" s="82" t="s">
        <v>173</v>
      </c>
      <c r="B22" s="21"/>
      <c r="C22" s="264">
        <v>0</v>
      </c>
      <c r="D22" s="265">
        <v>0</v>
      </c>
      <c r="E22" s="264">
        <v>0</v>
      </c>
      <c r="F22" s="265">
        <v>0</v>
      </c>
      <c r="G22" s="264">
        <v>0</v>
      </c>
      <c r="H22" s="265">
        <v>44</v>
      </c>
      <c r="I22" s="264">
        <v>0</v>
      </c>
      <c r="J22" s="265">
        <v>22</v>
      </c>
      <c r="K22" s="264">
        <v>0</v>
      </c>
      <c r="L22" s="265">
        <v>0</v>
      </c>
      <c r="M22" s="264">
        <v>0</v>
      </c>
      <c r="N22" s="266"/>
      <c r="O22" s="264"/>
      <c r="P22" s="213">
        <f t="shared" si="2"/>
        <v>66</v>
      </c>
    </row>
    <row r="23" spans="1:16" ht="15.75">
      <c r="A23" s="82" t="s">
        <v>175</v>
      </c>
      <c r="B23" s="21"/>
      <c r="C23" s="264">
        <v>840.85</v>
      </c>
      <c r="D23" s="265">
        <v>748.45</v>
      </c>
      <c r="E23" s="264">
        <v>702.1</v>
      </c>
      <c r="F23" s="265">
        <v>786.4</v>
      </c>
      <c r="G23" s="264">
        <v>572.05</v>
      </c>
      <c r="H23" s="265">
        <v>611.55</v>
      </c>
      <c r="I23" s="264">
        <v>581.3</v>
      </c>
      <c r="J23" s="265">
        <v>596.8</v>
      </c>
      <c r="K23" s="264">
        <v>771.3</v>
      </c>
      <c r="L23" s="265">
        <v>433.65</v>
      </c>
      <c r="M23" s="264">
        <v>669.25</v>
      </c>
      <c r="N23" s="266"/>
      <c r="O23" s="264"/>
      <c r="P23" s="213">
        <f t="shared" si="2"/>
        <v>7313.700000000001</v>
      </c>
    </row>
    <row r="24" spans="1:16" ht="15" customHeight="1">
      <c r="A24" s="82" t="s">
        <v>172</v>
      </c>
      <c r="B24" s="21"/>
      <c r="C24" s="264">
        <v>177</v>
      </c>
      <c r="D24" s="265">
        <v>82.5</v>
      </c>
      <c r="E24" s="264">
        <v>66</v>
      </c>
      <c r="F24" s="265">
        <v>151.25</v>
      </c>
      <c r="G24" s="264">
        <v>16</v>
      </c>
      <c r="H24" s="265">
        <v>89.5</v>
      </c>
      <c r="I24" s="264">
        <v>92.5</v>
      </c>
      <c r="J24" s="265">
        <v>139</v>
      </c>
      <c r="K24" s="264">
        <v>54.5</v>
      </c>
      <c r="L24" s="265">
        <v>16.5</v>
      </c>
      <c r="M24" s="264">
        <v>115.5</v>
      </c>
      <c r="N24" s="266"/>
      <c r="O24" s="264"/>
      <c r="P24" s="213">
        <f t="shared" si="2"/>
        <v>1000.25</v>
      </c>
    </row>
    <row r="25" spans="1:16" ht="15.75">
      <c r="A25" s="82" t="s">
        <v>42</v>
      </c>
      <c r="B25" s="21"/>
      <c r="C25" s="264">
        <v>167.9</v>
      </c>
      <c r="D25" s="265">
        <v>123.35</v>
      </c>
      <c r="E25" s="264">
        <v>139</v>
      </c>
      <c r="F25" s="265">
        <v>171</v>
      </c>
      <c r="G25" s="264">
        <v>137.45</v>
      </c>
      <c r="H25" s="265">
        <v>161.7</v>
      </c>
      <c r="I25" s="264">
        <v>115.15</v>
      </c>
      <c r="J25" s="265">
        <v>78.45</v>
      </c>
      <c r="K25" s="264">
        <v>105.25</v>
      </c>
      <c r="L25" s="265">
        <v>155.4</v>
      </c>
      <c r="M25" s="264">
        <v>103.3</v>
      </c>
      <c r="N25" s="266"/>
      <c r="O25" s="264"/>
      <c r="P25" s="213">
        <f t="shared" si="2"/>
        <v>1457.95</v>
      </c>
    </row>
    <row r="26" spans="1:16" ht="15.75">
      <c r="A26" s="82" t="s">
        <v>103</v>
      </c>
      <c r="B26" s="21"/>
      <c r="C26" s="264">
        <v>282.6</v>
      </c>
      <c r="D26" s="265">
        <v>371.9</v>
      </c>
      <c r="E26" s="264">
        <v>279.65</v>
      </c>
      <c r="F26" s="265">
        <v>181.9</v>
      </c>
      <c r="G26" s="264">
        <v>242.7</v>
      </c>
      <c r="H26" s="265">
        <v>249.7</v>
      </c>
      <c r="I26" s="264">
        <v>269.5</v>
      </c>
      <c r="J26" s="265">
        <v>235.7</v>
      </c>
      <c r="K26" s="264">
        <v>145.25</v>
      </c>
      <c r="L26" s="265">
        <v>150.5</v>
      </c>
      <c r="M26" s="264">
        <v>171.95</v>
      </c>
      <c r="N26" s="266"/>
      <c r="O26" s="264"/>
      <c r="P26" s="213">
        <f t="shared" si="2"/>
        <v>2581.35</v>
      </c>
    </row>
    <row r="27" spans="1:16" ht="15.75">
      <c r="A27" s="82" t="s">
        <v>227</v>
      </c>
      <c r="B27" s="21"/>
      <c r="C27" s="264">
        <v>0</v>
      </c>
      <c r="D27" s="265">
        <v>0</v>
      </c>
      <c r="E27" s="264">
        <v>0</v>
      </c>
      <c r="F27" s="265">
        <v>0</v>
      </c>
      <c r="G27" s="264">
        <v>121.3</v>
      </c>
      <c r="H27" s="265">
        <v>72.6</v>
      </c>
      <c r="I27" s="264">
        <v>0</v>
      </c>
      <c r="J27" s="265">
        <v>0</v>
      </c>
      <c r="K27" s="264">
        <v>0</v>
      </c>
      <c r="L27" s="265">
        <v>0</v>
      </c>
      <c r="M27" s="264">
        <v>0</v>
      </c>
      <c r="N27" s="266"/>
      <c r="O27" s="264"/>
      <c r="P27" s="213">
        <f t="shared" si="2"/>
        <v>193.89999999999998</v>
      </c>
    </row>
    <row r="28" spans="1:16" ht="15.75">
      <c r="A28" s="82" t="s">
        <v>183</v>
      </c>
      <c r="B28" s="21"/>
      <c r="C28" s="264">
        <v>0</v>
      </c>
      <c r="D28" s="265">
        <v>0</v>
      </c>
      <c r="E28" s="264">
        <v>0</v>
      </c>
      <c r="F28" s="265">
        <v>0</v>
      </c>
      <c r="G28" s="264">
        <v>176.6</v>
      </c>
      <c r="H28" s="265">
        <v>189</v>
      </c>
      <c r="I28" s="264">
        <v>0</v>
      </c>
      <c r="J28" s="265">
        <v>0</v>
      </c>
      <c r="K28" s="264">
        <v>0</v>
      </c>
      <c r="L28" s="265">
        <v>6.75</v>
      </c>
      <c r="M28" s="264">
        <v>0</v>
      </c>
      <c r="N28" s="266"/>
      <c r="O28" s="264"/>
      <c r="P28" s="213">
        <f t="shared" si="2"/>
        <v>372.35</v>
      </c>
    </row>
    <row r="29" spans="1:16" ht="15.75">
      <c r="A29" s="82" t="s">
        <v>125</v>
      </c>
      <c r="B29" s="21"/>
      <c r="C29" s="264">
        <v>135.45</v>
      </c>
      <c r="D29" s="265">
        <v>127.05</v>
      </c>
      <c r="E29" s="264">
        <v>71.65</v>
      </c>
      <c r="F29" s="265">
        <v>41.9</v>
      </c>
      <c r="G29" s="264">
        <v>54.85</v>
      </c>
      <c r="H29" s="265">
        <v>53.85</v>
      </c>
      <c r="I29" s="264">
        <v>61.05</v>
      </c>
      <c r="J29" s="265">
        <v>68.5</v>
      </c>
      <c r="K29" s="264">
        <v>104.05</v>
      </c>
      <c r="L29" s="265">
        <v>26.9</v>
      </c>
      <c r="M29" s="264">
        <v>47.1</v>
      </c>
      <c r="N29" s="266"/>
      <c r="O29" s="264"/>
      <c r="P29" s="213">
        <f t="shared" si="2"/>
        <v>792.3499999999999</v>
      </c>
    </row>
    <row r="30" spans="1:16" ht="15.75">
      <c r="A30" s="82" t="s">
        <v>43</v>
      </c>
      <c r="B30" s="21"/>
      <c r="C30" s="264">
        <v>7</v>
      </c>
      <c r="D30" s="265">
        <v>0</v>
      </c>
      <c r="E30" s="264">
        <v>118</v>
      </c>
      <c r="F30" s="265">
        <v>25</v>
      </c>
      <c r="G30" s="264">
        <v>92.46</v>
      </c>
      <c r="H30" s="265">
        <v>20.8</v>
      </c>
      <c r="I30" s="264">
        <v>74.4</v>
      </c>
      <c r="J30" s="265">
        <v>0</v>
      </c>
      <c r="K30" s="264">
        <v>98</v>
      </c>
      <c r="L30" s="265">
        <v>0</v>
      </c>
      <c r="M30" s="264">
        <v>16.4</v>
      </c>
      <c r="N30" s="266"/>
      <c r="O30" s="264"/>
      <c r="P30" s="213">
        <f t="shared" si="2"/>
        <v>452.05999999999995</v>
      </c>
    </row>
    <row r="31" spans="1:16" ht="15.75">
      <c r="A31" s="82" t="s">
        <v>31</v>
      </c>
      <c r="B31" s="21"/>
      <c r="C31" s="264">
        <v>47.2</v>
      </c>
      <c r="D31" s="265">
        <v>53.4</v>
      </c>
      <c r="E31" s="264">
        <v>47.4</v>
      </c>
      <c r="F31" s="265">
        <v>44.9</v>
      </c>
      <c r="G31" s="264">
        <v>45.1</v>
      </c>
      <c r="H31" s="265">
        <v>35.5</v>
      </c>
      <c r="I31" s="264">
        <v>33.4</v>
      </c>
      <c r="J31" s="265">
        <v>49.2</v>
      </c>
      <c r="K31" s="264">
        <v>19.5</v>
      </c>
      <c r="L31" s="265">
        <v>64.15</v>
      </c>
      <c r="M31" s="264">
        <v>27.8</v>
      </c>
      <c r="N31" s="266"/>
      <c r="O31" s="264"/>
      <c r="P31" s="213">
        <f t="shared" si="2"/>
        <v>467.55</v>
      </c>
    </row>
    <row r="32" spans="1:17" s="106" customFormat="1" ht="21.75" customHeight="1" thickBot="1">
      <c r="A32" s="158" t="s">
        <v>143</v>
      </c>
      <c r="B32" s="188"/>
      <c r="C32" s="222">
        <f>SUM(C19:C31)</f>
        <v>2052.9</v>
      </c>
      <c r="D32" s="222">
        <f aca="true" t="shared" si="3" ref="D32:P32">SUM(D19:D31)</f>
        <v>1683.7500000000002</v>
      </c>
      <c r="E32" s="222">
        <f t="shared" si="3"/>
        <v>1612.2000000000003</v>
      </c>
      <c r="F32" s="222">
        <f t="shared" si="3"/>
        <v>1591.6500000000003</v>
      </c>
      <c r="G32" s="222">
        <f t="shared" si="3"/>
        <v>1561.4099999999996</v>
      </c>
      <c r="H32" s="222">
        <f t="shared" si="3"/>
        <v>1633.9999999999998</v>
      </c>
      <c r="I32" s="222">
        <f t="shared" si="3"/>
        <v>1490.5000000000002</v>
      </c>
      <c r="J32" s="222">
        <f t="shared" si="3"/>
        <v>1387.3500000000001</v>
      </c>
      <c r="K32" s="222">
        <f t="shared" si="3"/>
        <v>1534.45</v>
      </c>
      <c r="L32" s="222">
        <f t="shared" si="3"/>
        <v>957.1499999999999</v>
      </c>
      <c r="M32" s="222">
        <f t="shared" si="3"/>
        <v>1384.1</v>
      </c>
      <c r="N32" s="222">
        <f t="shared" si="3"/>
        <v>0</v>
      </c>
      <c r="O32" s="222">
        <f t="shared" si="3"/>
        <v>0</v>
      </c>
      <c r="P32" s="222">
        <f t="shared" si="3"/>
        <v>16889.460000000003</v>
      </c>
      <c r="Q32" s="104"/>
    </row>
    <row r="33" spans="1:16" ht="6.75" customHeight="1" thickTop="1">
      <c r="A33" s="57"/>
      <c r="B33" s="9"/>
      <c r="C33" s="264"/>
      <c r="D33" s="265"/>
      <c r="E33" s="264"/>
      <c r="F33" s="265"/>
      <c r="G33" s="264"/>
      <c r="H33" s="265"/>
      <c r="I33" s="264"/>
      <c r="J33" s="265"/>
      <c r="K33" s="264"/>
      <c r="L33" s="265"/>
      <c r="M33" s="264"/>
      <c r="N33" s="266"/>
      <c r="O33" s="264"/>
      <c r="P33" s="267"/>
    </row>
    <row r="34" spans="1:16" ht="18.75">
      <c r="A34" s="149" t="s">
        <v>32</v>
      </c>
      <c r="B34" s="9"/>
      <c r="C34" s="264"/>
      <c r="D34" s="265"/>
      <c r="E34" s="264"/>
      <c r="F34" s="265"/>
      <c r="G34" s="264"/>
      <c r="H34" s="265"/>
      <c r="I34" s="264"/>
      <c r="J34" s="265"/>
      <c r="K34" s="264"/>
      <c r="L34" s="265"/>
      <c r="M34" s="264"/>
      <c r="N34" s="266"/>
      <c r="O34" s="264"/>
      <c r="P34" s="267"/>
    </row>
    <row r="35" spans="1:16" ht="15.75">
      <c r="A35" s="82" t="s">
        <v>208</v>
      </c>
      <c r="B35" s="9"/>
      <c r="C35" s="264">
        <v>849.7</v>
      </c>
      <c r="D35" s="265">
        <v>1189.75</v>
      </c>
      <c r="E35" s="264">
        <v>1224.3</v>
      </c>
      <c r="F35" s="265">
        <v>1261.65</v>
      </c>
      <c r="G35" s="264">
        <v>1488.45</v>
      </c>
      <c r="H35" s="265">
        <v>1426.4</v>
      </c>
      <c r="I35" s="264">
        <v>1018.85</v>
      </c>
      <c r="J35" s="265">
        <v>838.9</v>
      </c>
      <c r="K35" s="264">
        <v>759.5</v>
      </c>
      <c r="L35" s="265">
        <v>324.35</v>
      </c>
      <c r="M35" s="264">
        <v>791.89</v>
      </c>
      <c r="N35" s="266"/>
      <c r="O35" s="264"/>
      <c r="P35" s="213">
        <f>SUM(C35:O35)</f>
        <v>11173.74</v>
      </c>
    </row>
    <row r="36" spans="1:16" ht="15.75">
      <c r="A36" s="82" t="s">
        <v>45</v>
      </c>
      <c r="B36" s="9"/>
      <c r="C36" s="264">
        <v>3441.95</v>
      </c>
      <c r="D36" s="265">
        <v>3967.35</v>
      </c>
      <c r="E36" s="264">
        <v>3718</v>
      </c>
      <c r="F36" s="265">
        <v>3936.1</v>
      </c>
      <c r="G36" s="264">
        <v>4552.5</v>
      </c>
      <c r="H36" s="265">
        <v>4706.65</v>
      </c>
      <c r="I36" s="264">
        <v>3392.2</v>
      </c>
      <c r="J36" s="265">
        <v>2689.2</v>
      </c>
      <c r="K36" s="264">
        <v>2304.3</v>
      </c>
      <c r="L36" s="265">
        <v>977.55</v>
      </c>
      <c r="M36" s="264">
        <v>2972</v>
      </c>
      <c r="N36" s="266"/>
      <c r="O36" s="264"/>
      <c r="P36" s="213">
        <f>SUM(C36:O36)</f>
        <v>36657.8</v>
      </c>
    </row>
    <row r="37" spans="1:16" ht="17.25" customHeight="1">
      <c r="A37" s="82" t="s">
        <v>46</v>
      </c>
      <c r="B37" s="9"/>
      <c r="C37" s="264">
        <v>722.6</v>
      </c>
      <c r="D37" s="265">
        <v>1068.8</v>
      </c>
      <c r="E37" s="264">
        <v>1267.4</v>
      </c>
      <c r="F37" s="265">
        <v>1039.4</v>
      </c>
      <c r="G37" s="264">
        <v>1289.1</v>
      </c>
      <c r="H37" s="265">
        <v>1050.8</v>
      </c>
      <c r="I37" s="264">
        <v>784.2</v>
      </c>
      <c r="J37" s="265">
        <v>690.3</v>
      </c>
      <c r="K37" s="264">
        <v>584.2</v>
      </c>
      <c r="L37" s="265">
        <v>273.6</v>
      </c>
      <c r="M37" s="264">
        <v>883.2</v>
      </c>
      <c r="N37" s="266"/>
      <c r="O37" s="264"/>
      <c r="P37" s="213">
        <f aca="true" t="shared" si="4" ref="P37:P45">SUM(C37:O37)</f>
        <v>9653.600000000002</v>
      </c>
    </row>
    <row r="38" spans="1:16" ht="17.25" customHeight="1">
      <c r="A38" s="82" t="s">
        <v>242</v>
      </c>
      <c r="B38" s="9"/>
      <c r="C38" s="264">
        <v>0</v>
      </c>
      <c r="D38" s="265">
        <v>34.95</v>
      </c>
      <c r="E38" s="264">
        <v>45</v>
      </c>
      <c r="F38" s="265">
        <v>45</v>
      </c>
      <c r="G38" s="264">
        <v>15</v>
      </c>
      <c r="H38" s="265">
        <v>1693</v>
      </c>
      <c r="I38" s="264">
        <v>482.9</v>
      </c>
      <c r="J38" s="265">
        <v>132.95</v>
      </c>
      <c r="K38" s="264">
        <v>122</v>
      </c>
      <c r="L38" s="265">
        <v>32</v>
      </c>
      <c r="M38" s="264">
        <v>15</v>
      </c>
      <c r="N38" s="266"/>
      <c r="O38" s="264"/>
      <c r="P38" s="213">
        <f t="shared" si="4"/>
        <v>2617.7999999999997</v>
      </c>
    </row>
    <row r="39" spans="1:16" ht="17.25" customHeight="1">
      <c r="A39" s="82" t="s">
        <v>236</v>
      </c>
      <c r="B39" s="9"/>
      <c r="C39" s="264">
        <v>0</v>
      </c>
      <c r="D39" s="265">
        <v>0</v>
      </c>
      <c r="E39" s="264">
        <v>0</v>
      </c>
      <c r="F39" s="265">
        <v>0</v>
      </c>
      <c r="G39" s="264">
        <v>16</v>
      </c>
      <c r="H39" s="265">
        <v>0</v>
      </c>
      <c r="I39" s="264">
        <v>0</v>
      </c>
      <c r="J39" s="265">
        <v>0</v>
      </c>
      <c r="K39" s="264">
        <v>0</v>
      </c>
      <c r="L39" s="265">
        <v>0</v>
      </c>
      <c r="M39" s="264">
        <v>0</v>
      </c>
      <c r="N39" s="266"/>
      <c r="O39" s="264"/>
      <c r="P39" s="213"/>
    </row>
    <row r="40" spans="1:16" ht="15.75">
      <c r="A40" s="82" t="s">
        <v>119</v>
      </c>
      <c r="B40" s="9"/>
      <c r="C40" s="264">
        <v>361.5</v>
      </c>
      <c r="D40" s="265">
        <v>422.05</v>
      </c>
      <c r="E40" s="264">
        <v>381.8</v>
      </c>
      <c r="F40" s="265">
        <v>497</v>
      </c>
      <c r="G40" s="264">
        <v>465.75</v>
      </c>
      <c r="H40" s="265">
        <v>393.3</v>
      </c>
      <c r="I40" s="264">
        <v>400.2</v>
      </c>
      <c r="J40" s="265">
        <v>309.35</v>
      </c>
      <c r="K40" s="264">
        <v>308.2</v>
      </c>
      <c r="L40" s="265">
        <v>120.75</v>
      </c>
      <c r="M40" s="264">
        <v>0</v>
      </c>
      <c r="N40" s="266"/>
      <c r="O40" s="264"/>
      <c r="P40" s="213">
        <f t="shared" si="4"/>
        <v>3659.8999999999996</v>
      </c>
    </row>
    <row r="41" spans="1:16" ht="15.75">
      <c r="A41" s="82" t="s">
        <v>126</v>
      </c>
      <c r="B41" s="9"/>
      <c r="C41" s="264">
        <v>131.7</v>
      </c>
      <c r="D41" s="265">
        <v>170.3</v>
      </c>
      <c r="E41" s="264">
        <v>144.3</v>
      </c>
      <c r="F41" s="265">
        <v>184.6</v>
      </c>
      <c r="G41" s="264">
        <v>128</v>
      </c>
      <c r="H41" s="265">
        <v>124.9</v>
      </c>
      <c r="I41" s="264">
        <v>122.85</v>
      </c>
      <c r="J41" s="265">
        <v>99</v>
      </c>
      <c r="K41" s="264">
        <v>115.25</v>
      </c>
      <c r="L41" s="265">
        <v>50.7</v>
      </c>
      <c r="M41" s="264">
        <v>0</v>
      </c>
      <c r="N41" s="266"/>
      <c r="O41" s="264"/>
      <c r="P41" s="213">
        <f t="shared" si="4"/>
        <v>1271.6000000000001</v>
      </c>
    </row>
    <row r="42" spans="1:16" ht="15.75">
      <c r="A42" s="82" t="s">
        <v>48</v>
      </c>
      <c r="B42" s="9"/>
      <c r="C42" s="264">
        <v>911.5</v>
      </c>
      <c r="D42" s="265">
        <v>795.5</v>
      </c>
      <c r="E42" s="264">
        <v>727.4</v>
      </c>
      <c r="F42" s="265">
        <v>142.2</v>
      </c>
      <c r="G42" s="264">
        <v>2256.95</v>
      </c>
      <c r="H42" s="265">
        <v>2074.9</v>
      </c>
      <c r="I42" s="264">
        <v>111.8</v>
      </c>
      <c r="J42" s="265">
        <v>667.7</v>
      </c>
      <c r="K42" s="264">
        <v>107.5</v>
      </c>
      <c r="L42" s="265">
        <v>34.1</v>
      </c>
      <c r="M42" s="264">
        <v>173</v>
      </c>
      <c r="N42" s="266"/>
      <c r="O42" s="264"/>
      <c r="P42" s="213">
        <f t="shared" si="4"/>
        <v>8002.549999999999</v>
      </c>
    </row>
    <row r="43" spans="1:16" ht="15.75">
      <c r="A43" s="82" t="s">
        <v>49</v>
      </c>
      <c r="B43" s="9"/>
      <c r="C43" s="264">
        <v>590.05</v>
      </c>
      <c r="D43" s="265">
        <v>554.1</v>
      </c>
      <c r="E43" s="264">
        <v>607.2</v>
      </c>
      <c r="F43" s="265">
        <v>549.5</v>
      </c>
      <c r="G43" s="264">
        <v>663.05</v>
      </c>
      <c r="H43" s="265">
        <v>523.5</v>
      </c>
      <c r="I43" s="264">
        <v>470.55</v>
      </c>
      <c r="J43" s="265">
        <v>488.7</v>
      </c>
      <c r="K43" s="264">
        <v>463.8</v>
      </c>
      <c r="L43" s="265">
        <v>292.35</v>
      </c>
      <c r="M43" s="264">
        <v>391.05</v>
      </c>
      <c r="N43" s="266"/>
      <c r="O43" s="264"/>
      <c r="P43" s="213">
        <f t="shared" si="4"/>
        <v>5593.850000000001</v>
      </c>
    </row>
    <row r="44" spans="1:16" ht="15.75">
      <c r="A44" s="82" t="s">
        <v>33</v>
      </c>
      <c r="B44" s="9"/>
      <c r="C44" s="264">
        <v>0</v>
      </c>
      <c r="D44" s="265">
        <v>0</v>
      </c>
      <c r="E44" s="264">
        <v>0</v>
      </c>
      <c r="F44" s="265">
        <v>0</v>
      </c>
      <c r="G44" s="264">
        <v>0</v>
      </c>
      <c r="H44" s="265">
        <v>0.9</v>
      </c>
      <c r="I44" s="264">
        <v>2.1</v>
      </c>
      <c r="J44" s="265">
        <v>2.6</v>
      </c>
      <c r="K44" s="264">
        <v>4.2</v>
      </c>
      <c r="L44" s="265">
        <v>0</v>
      </c>
      <c r="M44" s="264">
        <v>0</v>
      </c>
      <c r="N44" s="266"/>
      <c r="O44" s="264"/>
      <c r="P44" s="213">
        <f t="shared" si="4"/>
        <v>9.8</v>
      </c>
    </row>
    <row r="45" spans="1:16" ht="15.75">
      <c r="A45" s="82" t="s">
        <v>82</v>
      </c>
      <c r="B45" s="9"/>
      <c r="C45" s="264">
        <v>435.8</v>
      </c>
      <c r="D45" s="265">
        <v>506.2</v>
      </c>
      <c r="E45" s="264">
        <v>465.1</v>
      </c>
      <c r="F45" s="265">
        <v>538.5</v>
      </c>
      <c r="G45" s="264">
        <v>525</v>
      </c>
      <c r="H45" s="265">
        <v>506</v>
      </c>
      <c r="I45" s="264">
        <v>331.9</v>
      </c>
      <c r="J45" s="265">
        <v>270.6</v>
      </c>
      <c r="K45" s="264">
        <v>355</v>
      </c>
      <c r="L45" s="265">
        <v>107.7</v>
      </c>
      <c r="M45" s="264">
        <v>280.6</v>
      </c>
      <c r="N45" s="266"/>
      <c r="O45" s="264"/>
      <c r="P45" s="213">
        <f t="shared" si="4"/>
        <v>4322.4</v>
      </c>
    </row>
    <row r="46" spans="1:16" ht="15.75">
      <c r="A46" s="82" t="s">
        <v>83</v>
      </c>
      <c r="B46" s="9"/>
      <c r="C46" s="264">
        <v>10.4</v>
      </c>
      <c r="D46" s="265">
        <v>9</v>
      </c>
      <c r="E46" s="264">
        <v>9.9</v>
      </c>
      <c r="F46" s="265">
        <v>9.9</v>
      </c>
      <c r="G46" s="264">
        <v>10.6</v>
      </c>
      <c r="H46" s="265">
        <v>9</v>
      </c>
      <c r="I46" s="264">
        <v>8.1</v>
      </c>
      <c r="J46" s="265">
        <v>12.45</v>
      </c>
      <c r="K46" s="264">
        <v>15.2</v>
      </c>
      <c r="L46" s="265">
        <v>7.2</v>
      </c>
      <c r="M46" s="264">
        <v>9.9</v>
      </c>
      <c r="N46" s="266"/>
      <c r="O46" s="264"/>
      <c r="P46" s="213">
        <f aca="true" t="shared" si="5" ref="P46:P51">SUM(C46:O46)</f>
        <v>111.65</v>
      </c>
    </row>
    <row r="47" spans="1:16" ht="15.75">
      <c r="A47" s="82" t="s">
        <v>84</v>
      </c>
      <c r="B47" s="9"/>
      <c r="C47" s="264">
        <v>322.4</v>
      </c>
      <c r="D47" s="265">
        <v>310.3</v>
      </c>
      <c r="E47" s="264">
        <v>346.6</v>
      </c>
      <c r="F47" s="265">
        <v>342.6</v>
      </c>
      <c r="G47" s="264">
        <v>367.7</v>
      </c>
      <c r="H47" s="265">
        <v>347.4</v>
      </c>
      <c r="I47" s="264">
        <v>274.9</v>
      </c>
      <c r="J47" s="265">
        <v>342.8</v>
      </c>
      <c r="K47" s="264">
        <v>336.4</v>
      </c>
      <c r="L47" s="265">
        <v>247.5</v>
      </c>
      <c r="M47" s="264">
        <v>294.2</v>
      </c>
      <c r="N47" s="266"/>
      <c r="O47" s="264"/>
      <c r="P47" s="213">
        <f t="shared" si="5"/>
        <v>3532.8</v>
      </c>
    </row>
    <row r="48" spans="1:16" ht="15.75">
      <c r="A48" s="82" t="s">
        <v>52</v>
      </c>
      <c r="B48" s="9"/>
      <c r="C48" s="264">
        <v>952.1</v>
      </c>
      <c r="D48" s="265">
        <v>820.7</v>
      </c>
      <c r="E48" s="264">
        <v>909</v>
      </c>
      <c r="F48" s="265">
        <v>891.2</v>
      </c>
      <c r="G48" s="264">
        <v>967.2</v>
      </c>
      <c r="H48" s="265">
        <v>1029.5</v>
      </c>
      <c r="I48" s="264">
        <v>912.6</v>
      </c>
      <c r="J48" s="265">
        <v>1007.7</v>
      </c>
      <c r="K48" s="264">
        <v>1146.95</v>
      </c>
      <c r="L48" s="265">
        <v>870</v>
      </c>
      <c r="M48" s="264">
        <v>600.7</v>
      </c>
      <c r="N48" s="266"/>
      <c r="O48" s="264"/>
      <c r="P48" s="213">
        <f t="shared" si="5"/>
        <v>10107.650000000001</v>
      </c>
    </row>
    <row r="49" spans="1:16" ht="15.75">
      <c r="A49" s="82" t="s">
        <v>85</v>
      </c>
      <c r="B49" s="9"/>
      <c r="C49" s="264">
        <v>292.05</v>
      </c>
      <c r="D49" s="265">
        <v>262.3</v>
      </c>
      <c r="E49" s="264">
        <v>253.7</v>
      </c>
      <c r="F49" s="265">
        <v>313.9</v>
      </c>
      <c r="G49" s="264">
        <v>309.6</v>
      </c>
      <c r="H49" s="265">
        <v>322.5</v>
      </c>
      <c r="I49" s="264">
        <v>307.45</v>
      </c>
      <c r="J49" s="265">
        <v>359.05</v>
      </c>
      <c r="K49" s="264">
        <v>269.3</v>
      </c>
      <c r="L49" s="265">
        <v>193.95</v>
      </c>
      <c r="M49" s="264">
        <v>137</v>
      </c>
      <c r="N49" s="266"/>
      <c r="O49" s="264"/>
      <c r="P49" s="213">
        <f t="shared" si="5"/>
        <v>3020.7999999999997</v>
      </c>
    </row>
    <row r="50" spans="1:16" ht="15.75">
      <c r="A50" s="82" t="s">
        <v>51</v>
      </c>
      <c r="B50" s="9"/>
      <c r="C50" s="264">
        <v>190.41</v>
      </c>
      <c r="D50" s="265">
        <v>20630.55</v>
      </c>
      <c r="E50" s="264">
        <v>962.1</v>
      </c>
      <c r="F50" s="265">
        <v>12145.7</v>
      </c>
      <c r="G50" s="264">
        <v>8243.3</v>
      </c>
      <c r="H50" s="265">
        <v>138.5</v>
      </c>
      <c r="I50" s="264">
        <v>19488.95</v>
      </c>
      <c r="J50" s="265">
        <v>1272.6</v>
      </c>
      <c r="K50" s="264">
        <v>10807.95</v>
      </c>
      <c r="L50" s="265">
        <v>7233.7</v>
      </c>
      <c r="M50" s="264">
        <v>1305.63</v>
      </c>
      <c r="N50" s="266"/>
      <c r="O50" s="264"/>
      <c r="P50" s="213">
        <f t="shared" si="5"/>
        <v>82419.39</v>
      </c>
    </row>
    <row r="51" spans="1:16" ht="15.75">
      <c r="A51" s="82" t="s">
        <v>128</v>
      </c>
      <c r="B51" s="9"/>
      <c r="C51" s="264">
        <v>0</v>
      </c>
      <c r="D51" s="265">
        <v>0</v>
      </c>
      <c r="E51" s="264">
        <v>24</v>
      </c>
      <c r="F51" s="265">
        <v>0</v>
      </c>
      <c r="G51" s="264">
        <v>0</v>
      </c>
      <c r="H51" s="265">
        <v>0</v>
      </c>
      <c r="I51" s="264">
        <v>0</v>
      </c>
      <c r="J51" s="265">
        <v>0</v>
      </c>
      <c r="K51" s="264">
        <v>0</v>
      </c>
      <c r="L51" s="265">
        <v>0</v>
      </c>
      <c r="M51" s="264">
        <v>0</v>
      </c>
      <c r="N51" s="266"/>
      <c r="O51" s="264"/>
      <c r="P51" s="213">
        <f t="shared" si="5"/>
        <v>24</v>
      </c>
    </row>
    <row r="52" spans="1:17" s="92" customFormat="1" ht="21.75" customHeight="1" thickBot="1">
      <c r="A52" s="158" t="s">
        <v>152</v>
      </c>
      <c r="B52" s="97"/>
      <c r="C52" s="222">
        <f>SUM(C35:C51)</f>
        <v>9212.159999999998</v>
      </c>
      <c r="D52" s="222">
        <f aca="true" t="shared" si="6" ref="D52:O52">SUM(D35:D51)</f>
        <v>30741.85</v>
      </c>
      <c r="E52" s="222">
        <f t="shared" si="6"/>
        <v>11085.800000000001</v>
      </c>
      <c r="F52" s="222">
        <f t="shared" si="6"/>
        <v>21897.25</v>
      </c>
      <c r="G52" s="222">
        <f t="shared" si="6"/>
        <v>21298.2</v>
      </c>
      <c r="H52" s="222">
        <f t="shared" si="6"/>
        <v>14347.249999999996</v>
      </c>
      <c r="I52" s="222">
        <f t="shared" si="6"/>
        <v>28109.550000000003</v>
      </c>
      <c r="J52" s="222">
        <f t="shared" si="6"/>
        <v>9183.9</v>
      </c>
      <c r="K52" s="222">
        <f t="shared" si="6"/>
        <v>17699.75</v>
      </c>
      <c r="L52" s="222">
        <f t="shared" si="6"/>
        <v>10765.449999999999</v>
      </c>
      <c r="M52" s="222">
        <f t="shared" si="6"/>
        <v>7854.17</v>
      </c>
      <c r="N52" s="222">
        <f t="shared" si="6"/>
        <v>0</v>
      </c>
      <c r="O52" s="222">
        <f t="shared" si="6"/>
        <v>0</v>
      </c>
      <c r="P52" s="222">
        <f>SUM(P35:P51)</f>
        <v>182179.33000000002</v>
      </c>
      <c r="Q52" s="187">
        <f>SUM(Q36:Q51)</f>
        <v>0</v>
      </c>
    </row>
    <row r="53" spans="1:16" ht="7.5" customHeight="1" thickTop="1">
      <c r="A53" s="82"/>
      <c r="B53" s="9"/>
      <c r="C53" s="264"/>
      <c r="D53" s="265"/>
      <c r="E53" s="264"/>
      <c r="F53" s="265"/>
      <c r="G53" s="264"/>
      <c r="H53" s="265"/>
      <c r="I53" s="264"/>
      <c r="J53" s="265"/>
      <c r="K53" s="264"/>
      <c r="L53" s="265"/>
      <c r="M53" s="264"/>
      <c r="N53" s="266"/>
      <c r="O53" s="264"/>
      <c r="P53" s="267"/>
    </row>
    <row r="54" spans="1:16" ht="18.75">
      <c r="A54" s="149" t="s">
        <v>10</v>
      </c>
      <c r="B54" s="9"/>
      <c r="C54" s="264"/>
      <c r="D54" s="265"/>
      <c r="E54" s="264"/>
      <c r="F54" s="265"/>
      <c r="G54" s="264"/>
      <c r="H54" s="265"/>
      <c r="I54" s="264"/>
      <c r="J54" s="265"/>
      <c r="K54" s="264"/>
      <c r="L54" s="265"/>
      <c r="M54" s="264"/>
      <c r="N54" s="266"/>
      <c r="O54" s="264"/>
      <c r="P54" s="267"/>
    </row>
    <row r="55" spans="1:16" ht="15.75">
      <c r="A55" s="82" t="s">
        <v>98</v>
      </c>
      <c r="B55" s="20"/>
      <c r="C55" s="264">
        <v>190.69</v>
      </c>
      <c r="D55" s="265">
        <v>161.92</v>
      </c>
      <c r="E55" s="264">
        <v>203.92</v>
      </c>
      <c r="F55" s="265">
        <v>185.92</v>
      </c>
      <c r="G55" s="264">
        <v>166.92</v>
      </c>
      <c r="H55" s="265">
        <v>137.92</v>
      </c>
      <c r="I55" s="264">
        <v>185.92</v>
      </c>
      <c r="J55" s="265">
        <v>162.44</v>
      </c>
      <c r="K55" s="264">
        <v>151.92</v>
      </c>
      <c r="L55" s="265">
        <v>81.44</v>
      </c>
      <c r="M55" s="264">
        <v>210.44</v>
      </c>
      <c r="N55" s="266"/>
      <c r="O55" s="264"/>
      <c r="P55" s="213">
        <f aca="true" t="shared" si="7" ref="P55:P64">SUM(C55:O55)</f>
        <v>1839.4500000000003</v>
      </c>
    </row>
    <row r="56" spans="1:16" ht="15.75">
      <c r="A56" s="82" t="s">
        <v>57</v>
      </c>
      <c r="B56" s="20"/>
      <c r="C56" s="264">
        <v>0</v>
      </c>
      <c r="D56" s="265">
        <v>0</v>
      </c>
      <c r="E56" s="287">
        <v>-10.03</v>
      </c>
      <c r="F56" s="265">
        <v>0</v>
      </c>
      <c r="G56" s="264">
        <v>0</v>
      </c>
      <c r="H56" s="265">
        <v>0</v>
      </c>
      <c r="I56" s="264">
        <v>0</v>
      </c>
      <c r="J56" s="265">
        <v>0</v>
      </c>
      <c r="K56" s="264">
        <v>0</v>
      </c>
      <c r="L56" s="265">
        <v>0</v>
      </c>
      <c r="M56" s="264">
        <v>286.48</v>
      </c>
      <c r="N56" s="266"/>
      <c r="O56" s="264"/>
      <c r="P56" s="319">
        <f t="shared" si="7"/>
        <v>276.45000000000005</v>
      </c>
    </row>
    <row r="57" spans="1:16" ht="15.75">
      <c r="A57" s="82" t="s">
        <v>53</v>
      </c>
      <c r="B57" s="20"/>
      <c r="C57" s="264">
        <v>926</v>
      </c>
      <c r="D57" s="265">
        <v>512</v>
      </c>
      <c r="E57" s="264">
        <v>778.36</v>
      </c>
      <c r="F57" s="265">
        <v>572</v>
      </c>
      <c r="G57" s="264">
        <v>901</v>
      </c>
      <c r="H57" s="265">
        <v>331</v>
      </c>
      <c r="I57" s="264">
        <v>556</v>
      </c>
      <c r="J57" s="265">
        <v>677</v>
      </c>
      <c r="K57" s="264">
        <v>1054</v>
      </c>
      <c r="L57" s="265">
        <v>870</v>
      </c>
      <c r="M57" s="264">
        <v>471</v>
      </c>
      <c r="N57" s="266"/>
      <c r="O57" s="264"/>
      <c r="P57" s="213">
        <f t="shared" si="7"/>
        <v>7648.360000000001</v>
      </c>
    </row>
    <row r="58" spans="1:16" ht="15.75">
      <c r="A58" s="82" t="s">
        <v>107</v>
      </c>
      <c r="B58" s="20"/>
      <c r="C58" s="264">
        <v>0</v>
      </c>
      <c r="D58" s="265">
        <v>0</v>
      </c>
      <c r="E58" s="264">
        <v>0</v>
      </c>
      <c r="F58" s="265">
        <v>0</v>
      </c>
      <c r="G58" s="264">
        <v>0</v>
      </c>
      <c r="H58" s="265">
        <v>0</v>
      </c>
      <c r="I58" s="264">
        <v>0</v>
      </c>
      <c r="J58" s="265">
        <v>0</v>
      </c>
      <c r="K58" s="264">
        <v>0</v>
      </c>
      <c r="L58" s="265">
        <v>0</v>
      </c>
      <c r="M58" s="264">
        <v>0</v>
      </c>
      <c r="N58" s="266"/>
      <c r="O58" s="264"/>
      <c r="P58" s="213">
        <f t="shared" si="7"/>
        <v>0</v>
      </c>
    </row>
    <row r="59" spans="1:16" ht="15.75">
      <c r="A59" s="82" t="s">
        <v>86</v>
      </c>
      <c r="B59" s="20"/>
      <c r="C59" s="264">
        <v>0</v>
      </c>
      <c r="D59" s="265">
        <v>0</v>
      </c>
      <c r="E59" s="264">
        <v>0</v>
      </c>
      <c r="F59" s="265">
        <v>2356.2</v>
      </c>
      <c r="G59" s="264">
        <v>981</v>
      </c>
      <c r="H59" s="265">
        <v>0</v>
      </c>
      <c r="I59" s="264">
        <v>1249.5</v>
      </c>
      <c r="J59" s="265">
        <v>155</v>
      </c>
      <c r="K59" s="264">
        <v>2230.5</v>
      </c>
      <c r="L59" s="265">
        <v>950</v>
      </c>
      <c r="M59" s="264">
        <v>0</v>
      </c>
      <c r="N59" s="266"/>
      <c r="O59" s="264"/>
      <c r="P59" s="213">
        <f t="shared" si="7"/>
        <v>7922.2</v>
      </c>
    </row>
    <row r="60" spans="1:16" ht="15.75">
      <c r="A60" s="82" t="s">
        <v>54</v>
      </c>
      <c r="B60" s="20"/>
      <c r="C60" s="264">
        <v>0</v>
      </c>
      <c r="D60" s="265">
        <v>555.1</v>
      </c>
      <c r="E60" s="264">
        <v>0</v>
      </c>
      <c r="F60" s="265">
        <v>0</v>
      </c>
      <c r="G60" s="264">
        <v>0</v>
      </c>
      <c r="H60" s="265">
        <v>0</v>
      </c>
      <c r="I60" s="264">
        <v>0</v>
      </c>
      <c r="J60" s="265">
        <v>0</v>
      </c>
      <c r="K60" s="264">
        <v>0</v>
      </c>
      <c r="L60" s="265">
        <v>0</v>
      </c>
      <c r="M60" s="264">
        <v>491.4</v>
      </c>
      <c r="N60" s="266"/>
      <c r="O60" s="264"/>
      <c r="P60" s="213">
        <f t="shared" si="7"/>
        <v>1046.5</v>
      </c>
    </row>
    <row r="61" spans="1:16" ht="15.75">
      <c r="A61" s="82" t="s">
        <v>196</v>
      </c>
      <c r="B61" s="20"/>
      <c r="C61" s="264">
        <v>0</v>
      </c>
      <c r="D61" s="265">
        <v>5720</v>
      </c>
      <c r="E61" s="287">
        <v>-220</v>
      </c>
      <c r="F61" s="276">
        <v>-20</v>
      </c>
      <c r="G61" s="264">
        <v>0</v>
      </c>
      <c r="H61" s="265">
        <v>0</v>
      </c>
      <c r="I61" s="312">
        <v>0</v>
      </c>
      <c r="J61" s="265">
        <v>4485</v>
      </c>
      <c r="K61" s="264">
        <v>0</v>
      </c>
      <c r="L61" s="276">
        <v>-325</v>
      </c>
      <c r="M61" s="264">
        <v>5775</v>
      </c>
      <c r="N61" s="266"/>
      <c r="O61" s="264"/>
      <c r="P61" s="213">
        <f t="shared" si="7"/>
        <v>15415</v>
      </c>
    </row>
    <row r="62" spans="1:16" ht="15.75">
      <c r="A62" s="82" t="s">
        <v>55</v>
      </c>
      <c r="B62" s="20"/>
      <c r="C62" s="264">
        <v>0</v>
      </c>
      <c r="D62" s="265">
        <v>209.76</v>
      </c>
      <c r="E62" s="287">
        <v>-218.3</v>
      </c>
      <c r="F62" s="265">
        <v>358.29</v>
      </c>
      <c r="G62" s="264">
        <v>0</v>
      </c>
      <c r="H62" s="265">
        <v>0</v>
      </c>
      <c r="I62" s="264">
        <v>0</v>
      </c>
      <c r="J62" s="265">
        <v>0</v>
      </c>
      <c r="K62" s="264">
        <v>0</v>
      </c>
      <c r="L62" s="265">
        <v>0</v>
      </c>
      <c r="M62" s="312">
        <v>887.43</v>
      </c>
      <c r="N62" s="266"/>
      <c r="O62" s="264"/>
      <c r="P62" s="213">
        <f t="shared" si="7"/>
        <v>1237.1799999999998</v>
      </c>
    </row>
    <row r="63" spans="1:16" ht="15.75">
      <c r="A63" s="82" t="s">
        <v>36</v>
      </c>
      <c r="B63" s="20"/>
      <c r="C63" s="264">
        <v>59.6</v>
      </c>
      <c r="D63" s="265">
        <v>35</v>
      </c>
      <c r="E63" s="264">
        <v>35</v>
      </c>
      <c r="F63" s="265">
        <v>41.92</v>
      </c>
      <c r="G63" s="264">
        <v>40</v>
      </c>
      <c r="H63" s="265">
        <v>69.2</v>
      </c>
      <c r="I63" s="264">
        <v>30</v>
      </c>
      <c r="J63" s="265">
        <v>64.5</v>
      </c>
      <c r="K63" s="264">
        <v>0</v>
      </c>
      <c r="L63" s="265">
        <v>27.25</v>
      </c>
      <c r="M63" s="264">
        <v>23</v>
      </c>
      <c r="N63" s="266"/>
      <c r="O63" s="264"/>
      <c r="P63" s="213">
        <f t="shared" si="7"/>
        <v>425.46999999999997</v>
      </c>
    </row>
    <row r="64" spans="1:16" ht="15.75">
      <c r="A64" s="82" t="s">
        <v>15</v>
      </c>
      <c r="B64" s="20"/>
      <c r="C64" s="264">
        <v>0</v>
      </c>
      <c r="D64" s="265">
        <v>0</v>
      </c>
      <c r="E64" s="264">
        <v>0</v>
      </c>
      <c r="F64" s="265">
        <v>0</v>
      </c>
      <c r="G64" s="264">
        <v>0</v>
      </c>
      <c r="H64" s="265">
        <v>0</v>
      </c>
      <c r="I64" s="264">
        <v>0</v>
      </c>
      <c r="J64" s="265">
        <v>0</v>
      </c>
      <c r="K64" s="264">
        <v>0</v>
      </c>
      <c r="L64" s="265">
        <v>0</v>
      </c>
      <c r="M64" s="264">
        <v>0</v>
      </c>
      <c r="N64" s="266"/>
      <c r="O64" s="264"/>
      <c r="P64" s="213">
        <f t="shared" si="7"/>
        <v>0</v>
      </c>
    </row>
    <row r="65" spans="1:17" s="106" customFormat="1" ht="21.75" customHeight="1" thickBot="1">
      <c r="A65" s="158" t="s">
        <v>144</v>
      </c>
      <c r="B65" s="186"/>
      <c r="C65" s="222">
        <f>SUM(C54:C64)</f>
        <v>1176.29</v>
      </c>
      <c r="D65" s="222">
        <f aca="true" t="shared" si="8" ref="D65:P65">SUM(D54:D64)</f>
        <v>7193.780000000001</v>
      </c>
      <c r="E65" s="222">
        <f t="shared" si="8"/>
        <v>568.95</v>
      </c>
      <c r="F65" s="222">
        <f t="shared" si="8"/>
        <v>3494.33</v>
      </c>
      <c r="G65" s="222">
        <f t="shared" si="8"/>
        <v>2088.92</v>
      </c>
      <c r="H65" s="222">
        <f t="shared" si="8"/>
        <v>538.12</v>
      </c>
      <c r="I65" s="298">
        <f t="shared" si="8"/>
        <v>2021.42</v>
      </c>
      <c r="J65" s="222">
        <f t="shared" si="8"/>
        <v>5543.9400000000005</v>
      </c>
      <c r="K65" s="222">
        <f t="shared" si="8"/>
        <v>3436.42</v>
      </c>
      <c r="L65" s="222">
        <f t="shared" si="8"/>
        <v>1603.69</v>
      </c>
      <c r="M65" s="222">
        <f t="shared" si="8"/>
        <v>8144.75</v>
      </c>
      <c r="N65" s="222">
        <f t="shared" si="8"/>
        <v>0</v>
      </c>
      <c r="O65" s="222">
        <f t="shared" si="8"/>
        <v>0</v>
      </c>
      <c r="P65" s="222">
        <f t="shared" si="8"/>
        <v>35810.61000000001</v>
      </c>
      <c r="Q65" s="104"/>
    </row>
    <row r="66" spans="1:16" ht="11.25" customHeight="1" thickBot="1" thickTop="1">
      <c r="A66" s="11"/>
      <c r="B66" s="9"/>
      <c r="C66" s="264"/>
      <c r="D66" s="265"/>
      <c r="E66" s="264"/>
      <c r="F66" s="265"/>
      <c r="G66" s="264"/>
      <c r="H66" s="265"/>
      <c r="I66" s="264"/>
      <c r="J66" s="265"/>
      <c r="K66" s="264"/>
      <c r="L66" s="265"/>
      <c r="M66" s="264"/>
      <c r="N66" s="266"/>
      <c r="O66" s="264"/>
      <c r="P66" s="268"/>
    </row>
    <row r="67" spans="1:18" s="106" customFormat="1" ht="19.5" customHeight="1">
      <c r="A67" s="308" t="s">
        <v>3</v>
      </c>
      <c r="B67" s="189"/>
      <c r="C67" s="237">
        <f aca="true" t="shared" si="9" ref="C67:Q67">SUM(C16+C32+C52+C65)</f>
        <v>16799.69</v>
      </c>
      <c r="D67" s="237">
        <f t="shared" si="9"/>
        <v>43834.34</v>
      </c>
      <c r="E67" s="237">
        <f t="shared" si="9"/>
        <v>18094.22</v>
      </c>
      <c r="F67" s="237">
        <f t="shared" si="9"/>
        <v>31486.020000000004</v>
      </c>
      <c r="G67" s="237">
        <f t="shared" si="9"/>
        <v>30306.010000000002</v>
      </c>
      <c r="H67" s="237">
        <f t="shared" si="9"/>
        <v>22977.649999999998</v>
      </c>
      <c r="I67" s="237">
        <f t="shared" si="9"/>
        <v>38203.47</v>
      </c>
      <c r="J67" s="237">
        <f t="shared" si="9"/>
        <v>20381.15</v>
      </c>
      <c r="K67" s="237">
        <f t="shared" si="9"/>
        <v>26869.46</v>
      </c>
      <c r="L67" s="237">
        <f t="shared" si="9"/>
        <v>15625.13</v>
      </c>
      <c r="M67" s="237">
        <f t="shared" si="9"/>
        <v>21203.13</v>
      </c>
      <c r="N67" s="237">
        <f t="shared" si="9"/>
        <v>0</v>
      </c>
      <c r="O67" s="237">
        <f t="shared" si="9"/>
        <v>0</v>
      </c>
      <c r="P67" s="237">
        <f t="shared" si="9"/>
        <v>285764.27</v>
      </c>
      <c r="Q67" s="119">
        <f t="shared" si="9"/>
        <v>0</v>
      </c>
      <c r="R67" s="105">
        <f>SUM(C67:O67)</f>
        <v>285780.26999999996</v>
      </c>
    </row>
    <row r="68" spans="1:17" s="106" customFormat="1" ht="19.5" customHeight="1" thickBot="1">
      <c r="A68" s="164" t="s">
        <v>16</v>
      </c>
      <c r="B68" s="190">
        <v>1.175</v>
      </c>
      <c r="C68" s="238">
        <f aca="true" t="shared" si="10" ref="C68:O68">SUM(C69/$B$68+(C21+C24+C27+C28+C31+C45+C50+C51+C55+C56+C58+C59+C60+C61+C62+C63))</f>
        <v>14482.765957446805</v>
      </c>
      <c r="D68" s="238">
        <f t="shared" si="10"/>
        <v>41491.21510638297</v>
      </c>
      <c r="E68" s="238">
        <f t="shared" si="10"/>
        <v>15623.513404255322</v>
      </c>
      <c r="F68" s="238">
        <f t="shared" si="10"/>
        <v>29172.171489361703</v>
      </c>
      <c r="G68" s="238">
        <f t="shared" si="10"/>
        <v>27337.96680851064</v>
      </c>
      <c r="H68" s="238">
        <f t="shared" si="10"/>
        <v>19749.91574468085</v>
      </c>
      <c r="I68" s="238">
        <f t="shared" si="10"/>
        <v>35739.872127659575</v>
      </c>
      <c r="J68" s="238">
        <f t="shared" si="10"/>
        <v>18354.08255319149</v>
      </c>
      <c r="K68" s="238">
        <f t="shared" si="10"/>
        <v>24924.340212765957</v>
      </c>
      <c r="L68" s="238">
        <f t="shared" si="10"/>
        <v>14523.726170212765</v>
      </c>
      <c r="M68" s="238">
        <f t="shared" si="10"/>
        <v>19474.74808510638</v>
      </c>
      <c r="N68" s="238">
        <f t="shared" si="10"/>
        <v>0</v>
      </c>
      <c r="O68" s="238">
        <f t="shared" si="10"/>
        <v>0</v>
      </c>
      <c r="P68" s="238">
        <f>SUM(C68:O68)</f>
        <v>260874.31765957444</v>
      </c>
      <c r="Q68" s="104"/>
    </row>
    <row r="69" spans="3:16" ht="12.75" hidden="1">
      <c r="C69" s="227">
        <f aca="true" t="shared" si="11" ref="C69:O69">SUM(C67-(C21+C24+C27+C28+C31+C45+C50+C51+C55+C56+C58+C59+C60+C61+C62+C63))</f>
        <v>15556.489999999998</v>
      </c>
      <c r="D69" s="227">
        <f t="shared" si="11"/>
        <v>15732.410000000003</v>
      </c>
      <c r="E69" s="227">
        <f t="shared" si="11"/>
        <v>16589.030000000002</v>
      </c>
      <c r="F69" s="227">
        <f t="shared" si="11"/>
        <v>15535.840000000002</v>
      </c>
      <c r="G69" s="227">
        <f t="shared" si="11"/>
        <v>19928.29</v>
      </c>
      <c r="H69" s="227">
        <f t="shared" si="11"/>
        <v>21671.929999999997</v>
      </c>
      <c r="I69" s="227">
        <f t="shared" si="11"/>
        <v>16541.300000000003</v>
      </c>
      <c r="J69" s="227">
        <f t="shared" si="11"/>
        <v>13610.310000000001</v>
      </c>
      <c r="K69" s="227">
        <f t="shared" si="11"/>
        <v>13060.089999999998</v>
      </c>
      <c r="L69" s="227">
        <f t="shared" si="11"/>
        <v>7395.139999999999</v>
      </c>
      <c r="M69" s="227">
        <f t="shared" si="11"/>
        <v>11604.85</v>
      </c>
      <c r="N69" s="227">
        <f t="shared" si="11"/>
        <v>0</v>
      </c>
      <c r="O69" s="227">
        <f t="shared" si="11"/>
        <v>0</v>
      </c>
      <c r="P69" s="227"/>
    </row>
    <row r="70" spans="3:16" ht="8.25" customHeight="1" thickBot="1"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</row>
    <row r="71" spans="1:16" ht="21.75" customHeight="1" thickBot="1">
      <c r="A71" s="301" t="s">
        <v>161</v>
      </c>
      <c r="B71" s="305"/>
      <c r="C71" s="300">
        <v>10463.06</v>
      </c>
      <c r="D71" s="302">
        <v>37581.44</v>
      </c>
      <c r="E71" s="300">
        <v>11075.87</v>
      </c>
      <c r="F71" s="303">
        <v>24962.66</v>
      </c>
      <c r="G71" s="300">
        <v>22054.22</v>
      </c>
      <c r="H71" s="302">
        <v>13616.51</v>
      </c>
      <c r="I71" s="300">
        <v>29845.5</v>
      </c>
      <c r="J71" s="302">
        <v>14474.48</v>
      </c>
      <c r="K71" s="300">
        <v>21070.46</v>
      </c>
      <c r="L71" s="302">
        <v>12415.27</v>
      </c>
      <c r="M71" s="300">
        <v>16042.24</v>
      </c>
      <c r="N71" s="302"/>
      <c r="O71" s="300"/>
      <c r="P71" s="303">
        <f>SUM(C71:O71)</f>
        <v>213601.71</v>
      </c>
    </row>
    <row r="72" spans="3:16" ht="8.25" customHeight="1" thickBot="1"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</row>
    <row r="73" spans="1:16" ht="19.5" thickBot="1">
      <c r="A73" s="196" t="s">
        <v>179</v>
      </c>
      <c r="B73" s="197"/>
      <c r="C73" s="228">
        <v>10006</v>
      </c>
      <c r="D73" s="228">
        <v>35546</v>
      </c>
      <c r="E73" s="228">
        <v>18186</v>
      </c>
      <c r="F73" s="228">
        <v>24306</v>
      </c>
      <c r="G73" s="228">
        <v>27376</v>
      </c>
      <c r="H73" s="228">
        <v>20226</v>
      </c>
      <c r="I73" s="228">
        <v>36566</v>
      </c>
      <c r="J73" s="228">
        <v>11036</v>
      </c>
      <c r="K73" s="228">
        <v>18186</v>
      </c>
      <c r="L73" s="228">
        <v>8986</v>
      </c>
      <c r="M73" s="228">
        <v>14606</v>
      </c>
      <c r="N73" s="228"/>
      <c r="O73" s="228"/>
      <c r="P73" s="228">
        <f>SUM(C73:O73)</f>
        <v>225026</v>
      </c>
    </row>
    <row r="74" spans="1:16" ht="6" customHeight="1" thickBot="1">
      <c r="A74"/>
      <c r="B74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</row>
    <row r="75" spans="1:16" ht="19.5" thickBot="1">
      <c r="A75" s="198" t="s">
        <v>181</v>
      </c>
      <c r="B75" s="199"/>
      <c r="C75" s="285">
        <f aca="true" t="shared" si="12" ref="C75:O75">SUM(C71-C73)</f>
        <v>457.0599999999995</v>
      </c>
      <c r="D75" s="285">
        <f t="shared" si="12"/>
        <v>2035.4400000000023</v>
      </c>
      <c r="E75" s="279">
        <f t="shared" si="12"/>
        <v>-7110.129999999999</v>
      </c>
      <c r="F75" s="285">
        <f t="shared" si="12"/>
        <v>656.6599999999999</v>
      </c>
      <c r="G75" s="279">
        <f t="shared" si="12"/>
        <v>-5321.779999999999</v>
      </c>
      <c r="H75" s="279">
        <f t="shared" si="12"/>
        <v>-6609.49</v>
      </c>
      <c r="I75" s="259">
        <f t="shared" si="12"/>
        <v>-6720.5</v>
      </c>
      <c r="J75" s="285">
        <f t="shared" si="12"/>
        <v>3438.4799999999996</v>
      </c>
      <c r="K75" s="285">
        <f t="shared" si="12"/>
        <v>2884.459999999999</v>
      </c>
      <c r="L75" s="285">
        <f t="shared" si="12"/>
        <v>3429.2700000000004</v>
      </c>
      <c r="M75" s="285">
        <f t="shared" si="12"/>
        <v>1436.2399999999998</v>
      </c>
      <c r="N75" s="285">
        <f t="shared" si="12"/>
        <v>0</v>
      </c>
      <c r="O75" s="285">
        <f t="shared" si="12"/>
        <v>0</v>
      </c>
      <c r="P75" s="259">
        <f>SUM(C75:O75)</f>
        <v>-11424.289999999999</v>
      </c>
    </row>
    <row r="76" spans="1:16" ht="6.75" customHeight="1" thickBot="1">
      <c r="A76"/>
      <c r="B76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</row>
    <row r="77" spans="1:16" ht="29.25" customHeight="1" thickBot="1">
      <c r="A77" s="192" t="s">
        <v>180</v>
      </c>
      <c r="B77" s="193"/>
      <c r="C77" s="231" t="str">
        <f>IF(C71=C73,"ON TARGET",IF(C71&gt;C73,"ABOVE TARGET","BELOW TARGET"))</f>
        <v>ABOVE TARGET</v>
      </c>
      <c r="D77" s="231" t="str">
        <f>IF(D71=D73,"ON TARGET",IF(D71&gt;D73,"ABOVE TARGET","BELOW TARGET"))</f>
        <v>ABOVE TARGET</v>
      </c>
      <c r="E77" s="231" t="str">
        <f>IF(E71=E73,"ON TARGET",IF(E71&gt;E73,"ABOVE TARGET","BELOW TARGET"))</f>
        <v>BELOW TARGET</v>
      </c>
      <c r="F77" s="231" t="str">
        <f>IF(F71=F73,"ON TARGET",IF(F71&gt;F73,"ABOVE TARGET","BELOW TARGET"))</f>
        <v>ABOVE TARGET</v>
      </c>
      <c r="G77" s="231" t="str">
        <f aca="true" t="shared" si="13" ref="G77:P77">IF(G71=G73,"ON TARGET",IF(G71&gt;G73,"ABOVE TARGET","BELOW TARGET"))</f>
        <v>BELOW TARGET</v>
      </c>
      <c r="H77" s="231" t="str">
        <f t="shared" si="13"/>
        <v>BELOW TARGET</v>
      </c>
      <c r="I77" s="231" t="str">
        <f>IF(I71=I73,"ON TARGET",IF(I71&gt;I73,"ABOVE TARGET","BELOW TARGET"))</f>
        <v>BELOW TARGET</v>
      </c>
      <c r="J77" s="231" t="str">
        <f t="shared" si="13"/>
        <v>ABOVE TARGET</v>
      </c>
      <c r="K77" s="231" t="str">
        <f t="shared" si="13"/>
        <v>ABOVE TARGET</v>
      </c>
      <c r="L77" s="231" t="str">
        <f t="shared" si="13"/>
        <v>ABOVE TARGET</v>
      </c>
      <c r="M77" s="231" t="str">
        <f t="shared" si="13"/>
        <v>ABOVE TARGET</v>
      </c>
      <c r="N77" s="231" t="str">
        <f t="shared" si="13"/>
        <v>ON TARGET</v>
      </c>
      <c r="O77" s="231" t="str">
        <f t="shared" si="13"/>
        <v>ON TARGET</v>
      </c>
      <c r="P77" s="231" t="str">
        <f t="shared" si="13"/>
        <v>BELOW TARGET</v>
      </c>
    </row>
    <row r="78" spans="1:16" ht="12.75">
      <c r="A78"/>
      <c r="B78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79" spans="1:16" ht="15.75">
      <c r="A79" s="273"/>
      <c r="B79" s="269"/>
      <c r="C79" s="246"/>
      <c r="D79" s="246"/>
      <c r="E79" s="246"/>
      <c r="F79" s="280"/>
      <c r="G79" s="246"/>
      <c r="H79" s="246"/>
      <c r="I79" s="246"/>
      <c r="J79" s="246"/>
      <c r="K79" s="246"/>
      <c r="L79" s="246"/>
      <c r="M79" s="246"/>
      <c r="N79" s="246"/>
      <c r="O79" s="246"/>
      <c r="P79" s="227"/>
    </row>
    <row r="80" spans="1:16" ht="15.75">
      <c r="A80" s="273"/>
      <c r="B80" s="269"/>
      <c r="C80" s="246"/>
      <c r="D80" s="246"/>
      <c r="E80" s="246"/>
      <c r="F80" s="280"/>
      <c r="G80" s="246"/>
      <c r="H80" s="246"/>
      <c r="I80" s="246"/>
      <c r="J80" s="246"/>
      <c r="K80" s="246"/>
      <c r="L80" s="246"/>
      <c r="M80" s="246"/>
      <c r="N80" s="246"/>
      <c r="O80" s="246"/>
      <c r="P80" s="227"/>
    </row>
    <row r="81" spans="1:16" ht="15.75">
      <c r="A81" s="273"/>
      <c r="B81" s="269"/>
      <c r="C81" s="246"/>
      <c r="D81" s="246"/>
      <c r="E81" s="246"/>
      <c r="F81" s="280"/>
      <c r="G81" s="246"/>
      <c r="H81" s="246"/>
      <c r="I81" s="246"/>
      <c r="J81" s="246"/>
      <c r="K81" s="246"/>
      <c r="L81" s="246"/>
      <c r="M81" s="246"/>
      <c r="N81" s="246"/>
      <c r="O81" s="246"/>
      <c r="P81" s="227"/>
    </row>
    <row r="82" spans="1:16" ht="15.75">
      <c r="A82" s="273"/>
      <c r="B82" s="269"/>
      <c r="C82" s="246"/>
      <c r="D82" s="246"/>
      <c r="E82" s="246"/>
      <c r="F82" s="280"/>
      <c r="G82" s="246"/>
      <c r="H82" s="246"/>
      <c r="I82" s="246"/>
      <c r="J82" s="246"/>
      <c r="K82" s="246"/>
      <c r="L82" s="246"/>
      <c r="M82" s="246"/>
      <c r="N82" s="246"/>
      <c r="O82" s="246"/>
      <c r="P82" s="227"/>
    </row>
    <row r="83" spans="1:16" ht="12.75">
      <c r="A83" s="270"/>
      <c r="B83" s="270"/>
      <c r="C83" s="246"/>
      <c r="D83" s="227"/>
      <c r="E83" s="227"/>
      <c r="F83" s="227"/>
      <c r="G83" s="227"/>
      <c r="H83" s="227"/>
      <c r="I83" s="227"/>
      <c r="J83" s="246"/>
      <c r="K83" s="246"/>
      <c r="L83" s="246"/>
      <c r="M83" s="246"/>
      <c r="N83" s="246"/>
      <c r="O83" s="246"/>
      <c r="P83" s="227"/>
    </row>
    <row r="84" spans="1:16" ht="12.75">
      <c r="A84" s="270"/>
      <c r="B84" s="270"/>
      <c r="C84" s="246"/>
      <c r="D84" s="227"/>
      <c r="E84" s="227"/>
      <c r="F84" s="227"/>
      <c r="G84" s="227"/>
      <c r="H84" s="227"/>
      <c r="I84" s="227"/>
      <c r="J84" s="246"/>
      <c r="K84" s="246"/>
      <c r="L84" s="246"/>
      <c r="M84" s="246"/>
      <c r="N84" s="246"/>
      <c r="O84" s="246"/>
      <c r="P84" s="227"/>
    </row>
    <row r="85" spans="1:16" ht="12.75">
      <c r="A85" s="270"/>
      <c r="B85" s="270"/>
      <c r="C85" s="246"/>
      <c r="D85" s="227"/>
      <c r="E85" s="227"/>
      <c r="F85" s="227"/>
      <c r="G85" s="227"/>
      <c r="H85" s="227"/>
      <c r="I85" s="227"/>
      <c r="J85" s="246"/>
      <c r="K85" s="246"/>
      <c r="L85" s="246"/>
      <c r="M85" s="246"/>
      <c r="N85" s="246"/>
      <c r="O85" s="246"/>
      <c r="P85" s="227"/>
    </row>
    <row r="86" spans="1:17" s="208" customFormat="1" ht="19.5" customHeight="1" hidden="1" thickBot="1">
      <c r="A86" s="271" t="s">
        <v>161</v>
      </c>
      <c r="B86" s="271"/>
      <c r="C86" s="241">
        <v>10463.06</v>
      </c>
      <c r="D86" s="241">
        <v>37581.44</v>
      </c>
      <c r="E86" s="241">
        <v>11075.87</v>
      </c>
      <c r="F86" s="283">
        <v>24962.66</v>
      </c>
      <c r="G86" s="241">
        <v>22054.22</v>
      </c>
      <c r="H86" s="241">
        <v>13616.51</v>
      </c>
      <c r="I86" s="241">
        <v>29845.5</v>
      </c>
      <c r="J86" s="241">
        <v>14474.48</v>
      </c>
      <c r="K86" s="241">
        <v>21070.46</v>
      </c>
      <c r="L86" s="241">
        <v>12415.27</v>
      </c>
      <c r="M86" s="300">
        <v>16042.24</v>
      </c>
      <c r="N86" s="241"/>
      <c r="O86" s="241"/>
      <c r="P86" s="241">
        <f>SUM(C86:O86)</f>
        <v>213601.71</v>
      </c>
      <c r="Q86" s="209"/>
    </row>
    <row r="87" spans="1:16" ht="19.5" hidden="1" thickBot="1">
      <c r="A87" s="196" t="s">
        <v>159</v>
      </c>
      <c r="B87" s="197"/>
      <c r="C87" s="228">
        <v>10006</v>
      </c>
      <c r="D87" s="228">
        <v>35546</v>
      </c>
      <c r="E87" s="228">
        <v>18186</v>
      </c>
      <c r="F87" s="228">
        <v>24306</v>
      </c>
      <c r="G87" s="228">
        <v>27376</v>
      </c>
      <c r="H87" s="228">
        <v>20226</v>
      </c>
      <c r="I87" s="228">
        <v>36566</v>
      </c>
      <c r="J87" s="228">
        <v>11036</v>
      </c>
      <c r="K87" s="228">
        <v>18186</v>
      </c>
      <c r="L87" s="228">
        <v>8986</v>
      </c>
      <c r="M87" s="228">
        <v>14606</v>
      </c>
      <c r="N87" s="228"/>
      <c r="O87" s="228"/>
      <c r="P87" s="228">
        <f>SUM(C87:O87)</f>
        <v>225026</v>
      </c>
    </row>
    <row r="88" spans="1:16" ht="19.5" hidden="1" thickBot="1">
      <c r="A88" s="198" t="s">
        <v>160</v>
      </c>
      <c r="B88" s="199"/>
      <c r="C88" s="285">
        <f>SUM(C86-C87)</f>
        <v>457.0599999999995</v>
      </c>
      <c r="D88" s="285">
        <f aca="true" t="shared" si="14" ref="D88:O88">SUM(D86-D87)</f>
        <v>2035.4400000000023</v>
      </c>
      <c r="E88" s="259">
        <f t="shared" si="14"/>
        <v>-7110.129999999999</v>
      </c>
      <c r="F88" s="230">
        <f>SUM(F86-F87)</f>
        <v>656.6599999999999</v>
      </c>
      <c r="G88" s="259">
        <f t="shared" si="14"/>
        <v>-5321.779999999999</v>
      </c>
      <c r="H88" s="259">
        <f t="shared" si="14"/>
        <v>-6609.49</v>
      </c>
      <c r="I88" s="259">
        <f t="shared" si="14"/>
        <v>-6720.5</v>
      </c>
      <c r="J88" s="230">
        <f t="shared" si="14"/>
        <v>3438.4799999999996</v>
      </c>
      <c r="K88" s="230">
        <f t="shared" si="14"/>
        <v>2884.459999999999</v>
      </c>
      <c r="L88" s="230">
        <f t="shared" si="14"/>
        <v>3429.2700000000004</v>
      </c>
      <c r="M88" s="230">
        <f t="shared" si="14"/>
        <v>1436.2399999999998</v>
      </c>
      <c r="N88" s="285">
        <f t="shared" si="14"/>
        <v>0</v>
      </c>
      <c r="O88" s="230">
        <f t="shared" si="14"/>
        <v>0</v>
      </c>
      <c r="P88" s="259">
        <f>SUM(C88:O88)</f>
        <v>-11424.289999999999</v>
      </c>
    </row>
    <row r="89" spans="3:16" ht="12.75"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</row>
    <row r="90" spans="3:16" ht="12.75"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</row>
  </sheetData>
  <printOptions horizontalCentered="1"/>
  <pageMargins left="0.3937007874015748" right="0.11811023622047245" top="0.1968503937007874" bottom="0.1968503937007874" header="0.11811023622047245" footer="0.11811023622047245"/>
  <pageSetup horizontalDpi="300" verticalDpi="300" orientation="landscape" paperSize="9" scale="45" r:id="rId1"/>
  <headerFooter alignWithMargins="0">
    <oddHeader>&amp;LCITY LEISURE&amp;R50% INCOME SHARE =  #   VAT EXEMPT = *
</oddHeader>
    <oddFooter>&amp;C
&amp;RCompiled by : G. Walter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199"/>
  <sheetViews>
    <sheetView workbookViewId="0" topLeftCell="A1">
      <selection activeCell="A1" sqref="A1"/>
    </sheetView>
  </sheetViews>
  <sheetFormatPr defaultColWidth="9.140625" defaultRowHeight="12.75"/>
  <sheetData>
    <row r="1" spans="1:9" ht="42" customHeight="1">
      <c r="A1" s="65"/>
      <c r="B1" s="22"/>
      <c r="C1" s="22"/>
      <c r="D1" s="22"/>
      <c r="E1" s="22"/>
      <c r="F1" s="22"/>
      <c r="G1" s="25"/>
      <c r="H1" s="25"/>
      <c r="I1" s="25"/>
    </row>
    <row r="2" spans="1:9" s="28" customFormat="1" ht="26.25" customHeight="1">
      <c r="A2" s="200"/>
      <c r="B2" s="26"/>
      <c r="C2" s="26"/>
      <c r="D2" s="26"/>
      <c r="E2" s="26"/>
      <c r="F2" s="26"/>
      <c r="G2" s="27"/>
      <c r="H2" s="27"/>
      <c r="I2" s="27"/>
    </row>
    <row r="3" spans="1:9" s="28" customFormat="1" ht="12" customHeight="1">
      <c r="A3" s="200"/>
      <c r="B3" s="26"/>
      <c r="C3" s="26"/>
      <c r="D3" s="26"/>
      <c r="E3" s="26"/>
      <c r="F3" s="26"/>
      <c r="G3" s="27"/>
      <c r="H3" s="27"/>
      <c r="I3" s="27"/>
    </row>
    <row r="4" spans="1:9" s="28" customFormat="1" ht="24.75" customHeight="1">
      <c r="A4" s="201"/>
      <c r="B4" s="26"/>
      <c r="C4" s="26"/>
      <c r="D4" s="26"/>
      <c r="E4" s="26"/>
      <c r="F4" s="26"/>
      <c r="G4" s="27"/>
      <c r="H4" s="27"/>
      <c r="I4" s="27"/>
    </row>
    <row r="5" spans="1:9" ht="12.75">
      <c r="A5" s="22"/>
      <c r="B5" s="22"/>
      <c r="C5" s="22"/>
      <c r="D5" s="22"/>
      <c r="E5" s="22"/>
      <c r="F5" s="22"/>
      <c r="G5" s="25"/>
      <c r="H5" s="25"/>
      <c r="I5" s="25"/>
    </row>
    <row r="6" spans="1:9" s="31" customFormat="1" ht="18">
      <c r="A6" s="201"/>
      <c r="B6" s="29"/>
      <c r="C6" s="29"/>
      <c r="D6" s="29"/>
      <c r="E6" s="29"/>
      <c r="F6" s="29"/>
      <c r="G6" s="30"/>
      <c r="H6" s="30"/>
      <c r="I6" s="30"/>
    </row>
    <row r="7" spans="1:9" ht="12.75">
      <c r="A7" s="22"/>
      <c r="B7" s="22"/>
      <c r="C7" s="22"/>
      <c r="D7" s="22"/>
      <c r="E7" s="22"/>
      <c r="F7" s="22"/>
      <c r="G7" s="25"/>
      <c r="H7" s="25"/>
      <c r="I7" s="25"/>
    </row>
    <row r="8" spans="1:9" s="34" customFormat="1" ht="15">
      <c r="A8" s="202"/>
      <c r="B8" s="32"/>
      <c r="C8" s="32"/>
      <c r="D8" s="32"/>
      <c r="E8" s="32"/>
      <c r="F8" s="32"/>
      <c r="G8" s="33"/>
      <c r="H8" s="33"/>
      <c r="I8" s="33"/>
    </row>
    <row r="9" spans="1:9" ht="12.75">
      <c r="A9" s="22"/>
      <c r="B9" s="22"/>
      <c r="C9" s="22"/>
      <c r="D9" s="22"/>
      <c r="E9" s="22"/>
      <c r="F9" s="22"/>
      <c r="G9" s="25"/>
      <c r="H9" s="25"/>
      <c r="I9" s="25"/>
    </row>
    <row r="10" spans="1:9" ht="12.75">
      <c r="A10" s="22"/>
      <c r="B10" s="22"/>
      <c r="C10" s="22"/>
      <c r="D10" s="22"/>
      <c r="E10" s="22"/>
      <c r="F10" s="22"/>
      <c r="G10" s="25"/>
      <c r="H10" s="25"/>
      <c r="I10" s="25"/>
    </row>
    <row r="11" spans="1:9" ht="12.75">
      <c r="A11" s="22"/>
      <c r="B11" s="22"/>
      <c r="C11" s="22"/>
      <c r="D11" s="22"/>
      <c r="E11" s="22"/>
      <c r="F11" s="22"/>
      <c r="G11" s="25"/>
      <c r="H11" s="25"/>
      <c r="I11" s="25"/>
    </row>
    <row r="12" spans="1:9" ht="26.25">
      <c r="A12" s="23"/>
      <c r="B12" s="22"/>
      <c r="C12" s="22"/>
      <c r="D12" s="22"/>
      <c r="E12" s="22"/>
      <c r="F12" s="22"/>
      <c r="G12" s="25"/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1:8" ht="12.75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25"/>
      <c r="B57" s="25"/>
      <c r="C57" s="25"/>
      <c r="D57" s="25"/>
      <c r="E57" s="25"/>
      <c r="F57" s="25"/>
      <c r="G57" s="25"/>
      <c r="H57" s="25"/>
    </row>
    <row r="58" spans="1:8" ht="12.75">
      <c r="A58" s="25"/>
      <c r="B58" s="25"/>
      <c r="C58" s="25"/>
      <c r="D58" s="25"/>
      <c r="E58" s="25"/>
      <c r="F58" s="25"/>
      <c r="G58" s="25"/>
      <c r="H58" s="25"/>
    </row>
    <row r="59" spans="1:8" ht="12.75">
      <c r="A59" s="25"/>
      <c r="B59" s="25"/>
      <c r="C59" s="25"/>
      <c r="D59" s="25"/>
      <c r="E59" s="25"/>
      <c r="F59" s="25"/>
      <c r="G59" s="25"/>
      <c r="H59" s="25"/>
    </row>
    <row r="60" spans="1:8" ht="12.75">
      <c r="A60" s="25"/>
      <c r="B60" s="25"/>
      <c r="C60" s="25"/>
      <c r="D60" s="25"/>
      <c r="E60" s="25"/>
      <c r="F60" s="25"/>
      <c r="G60" s="25"/>
      <c r="H60" s="25"/>
    </row>
    <row r="61" spans="1:8" ht="12.75">
      <c r="A61" s="25"/>
      <c r="B61" s="25"/>
      <c r="C61" s="25"/>
      <c r="D61" s="25"/>
      <c r="E61" s="25"/>
      <c r="F61" s="25"/>
      <c r="G61" s="25"/>
      <c r="H61" s="25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spans="1:8" ht="12.75">
      <c r="A65" s="25"/>
      <c r="B65" s="25"/>
      <c r="C65" s="25"/>
      <c r="D65" s="25"/>
      <c r="E65" s="25"/>
      <c r="F65" s="25"/>
      <c r="G65" s="25"/>
      <c r="H65" s="25"/>
    </row>
    <row r="66" spans="1:8" ht="12.75">
      <c r="A66" s="25"/>
      <c r="B66" s="25"/>
      <c r="C66" s="25"/>
      <c r="D66" s="25"/>
      <c r="E66" s="25"/>
      <c r="F66" s="25"/>
      <c r="G66" s="25"/>
      <c r="H66" s="25"/>
    </row>
    <row r="67" spans="1:8" ht="12.75">
      <c r="A67" s="25"/>
      <c r="B67" s="25"/>
      <c r="C67" s="25"/>
      <c r="D67" s="25"/>
      <c r="E67" s="25"/>
      <c r="F67" s="25"/>
      <c r="G67" s="25"/>
      <c r="H67" s="25"/>
    </row>
    <row r="68" spans="1:8" ht="12.75">
      <c r="A68" s="25"/>
      <c r="B68" s="25"/>
      <c r="C68" s="25"/>
      <c r="D68" s="25"/>
      <c r="E68" s="25"/>
      <c r="F68" s="25"/>
      <c r="G68" s="25"/>
      <c r="H68" s="25"/>
    </row>
    <row r="69" spans="1:8" ht="12.75">
      <c r="A69" s="25"/>
      <c r="B69" s="25"/>
      <c r="C69" s="25"/>
      <c r="D69" s="25"/>
      <c r="E69" s="25"/>
      <c r="F69" s="25"/>
      <c r="G69" s="25"/>
      <c r="H69" s="25"/>
    </row>
    <row r="70" spans="1:8" ht="12.75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spans="1:8" ht="12.75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25"/>
      <c r="B91" s="25"/>
      <c r="C91" s="25"/>
      <c r="D91" s="25"/>
      <c r="E91" s="25"/>
      <c r="F91" s="25"/>
      <c r="G91" s="25"/>
      <c r="H91" s="25"/>
    </row>
    <row r="92" spans="1:8" ht="12.75">
      <c r="A92" s="25"/>
      <c r="B92" s="25"/>
      <c r="C92" s="25"/>
      <c r="D92" s="25"/>
      <c r="E92" s="25"/>
      <c r="F92" s="25"/>
      <c r="G92" s="25"/>
      <c r="H92" s="25"/>
    </row>
    <row r="93" spans="1:8" ht="12.75">
      <c r="A93" s="25"/>
      <c r="B93" s="25"/>
      <c r="C93" s="25"/>
      <c r="D93" s="25"/>
      <c r="E93" s="25"/>
      <c r="F93" s="25"/>
      <c r="G93" s="25"/>
      <c r="H93" s="25"/>
    </row>
    <row r="94" spans="1:8" ht="12.75">
      <c r="A94" s="25"/>
      <c r="B94" s="25"/>
      <c r="C94" s="25"/>
      <c r="D94" s="25"/>
      <c r="E94" s="25"/>
      <c r="F94" s="25"/>
      <c r="G94" s="25"/>
      <c r="H94" s="25"/>
    </row>
    <row r="95" spans="1:8" ht="12.75">
      <c r="A95" s="25"/>
      <c r="B95" s="25"/>
      <c r="C95" s="25"/>
      <c r="D95" s="25"/>
      <c r="E95" s="25"/>
      <c r="F95" s="25"/>
      <c r="G95" s="25"/>
      <c r="H95" s="25"/>
    </row>
    <row r="96" spans="1:8" ht="12.75">
      <c r="A96" s="25"/>
      <c r="B96" s="25"/>
      <c r="C96" s="25"/>
      <c r="D96" s="25"/>
      <c r="E96" s="25"/>
      <c r="F96" s="25"/>
      <c r="G96" s="25"/>
      <c r="H96" s="25"/>
    </row>
    <row r="97" spans="1:8" ht="12.75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25"/>
      <c r="B98" s="25"/>
      <c r="C98" s="25"/>
      <c r="D98" s="25"/>
      <c r="E98" s="25"/>
      <c r="F98" s="25"/>
      <c r="G98" s="25"/>
      <c r="H98" s="25"/>
    </row>
    <row r="99" spans="1:8" ht="12.75">
      <c r="A99" s="25"/>
      <c r="B99" s="25"/>
      <c r="C99" s="25"/>
      <c r="D99" s="25"/>
      <c r="E99" s="25"/>
      <c r="F99" s="25"/>
      <c r="G99" s="25"/>
      <c r="H99" s="25"/>
    </row>
    <row r="100" spans="1:8" ht="12.75">
      <c r="A100" s="25"/>
      <c r="B100" s="25"/>
      <c r="C100" s="25"/>
      <c r="D100" s="25"/>
      <c r="E100" s="25"/>
      <c r="F100" s="25"/>
      <c r="G100" s="25"/>
      <c r="H100" s="25"/>
    </row>
    <row r="101" spans="1:8" ht="12.75">
      <c r="A101" s="25"/>
      <c r="B101" s="25"/>
      <c r="C101" s="25"/>
      <c r="D101" s="25"/>
      <c r="E101" s="25"/>
      <c r="F101" s="25"/>
      <c r="G101" s="25"/>
      <c r="H101" s="25"/>
    </row>
    <row r="102" spans="1:8" ht="12.75">
      <c r="A102" s="25"/>
      <c r="B102" s="25"/>
      <c r="C102" s="25"/>
      <c r="D102" s="25"/>
      <c r="E102" s="25"/>
      <c r="F102" s="25"/>
      <c r="G102" s="25"/>
      <c r="H102" s="25"/>
    </row>
    <row r="103" spans="1:8" ht="12.75">
      <c r="A103" s="25"/>
      <c r="B103" s="25"/>
      <c r="C103" s="25"/>
      <c r="D103" s="25"/>
      <c r="E103" s="25"/>
      <c r="F103" s="25"/>
      <c r="G103" s="25"/>
      <c r="H103" s="25"/>
    </row>
    <row r="104" spans="1:8" ht="12.75">
      <c r="A104" s="25"/>
      <c r="B104" s="25"/>
      <c r="C104" s="25"/>
      <c r="D104" s="25"/>
      <c r="E104" s="25"/>
      <c r="F104" s="25"/>
      <c r="G104" s="25"/>
      <c r="H104" s="25"/>
    </row>
    <row r="105" spans="1:8" ht="12.75">
      <c r="A105" s="25"/>
      <c r="B105" s="25"/>
      <c r="C105" s="25"/>
      <c r="D105" s="25"/>
      <c r="E105" s="25"/>
      <c r="F105" s="25"/>
      <c r="G105" s="25"/>
      <c r="H105" s="25"/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  <row r="119" spans="1:8" ht="12.75">
      <c r="A119" s="25"/>
      <c r="B119" s="25"/>
      <c r="C119" s="25"/>
      <c r="D119" s="25"/>
      <c r="E119" s="25"/>
      <c r="F119" s="25"/>
      <c r="G119" s="25"/>
      <c r="H119" s="25"/>
    </row>
    <row r="120" spans="1:8" ht="12.75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25"/>
      <c r="B121" s="25"/>
      <c r="C121" s="25"/>
      <c r="D121" s="25"/>
      <c r="E121" s="25"/>
      <c r="F121" s="25"/>
      <c r="G121" s="25"/>
      <c r="H121" s="25"/>
    </row>
    <row r="122" spans="1:8" ht="12.75">
      <c r="A122" s="25"/>
      <c r="B122" s="25"/>
      <c r="C122" s="25"/>
      <c r="D122" s="25"/>
      <c r="E122" s="25"/>
      <c r="F122" s="25"/>
      <c r="G122" s="25"/>
      <c r="H122" s="25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  <row r="125" spans="1:8" ht="12.75">
      <c r="A125" s="25"/>
      <c r="B125" s="25"/>
      <c r="C125" s="25"/>
      <c r="D125" s="25"/>
      <c r="E125" s="25"/>
      <c r="F125" s="25"/>
      <c r="G125" s="25"/>
      <c r="H125" s="25"/>
    </row>
    <row r="126" spans="1:8" ht="12.75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25"/>
      <c r="B127" s="25"/>
      <c r="C127" s="25"/>
      <c r="D127" s="25"/>
      <c r="E127" s="25"/>
      <c r="F127" s="25"/>
      <c r="G127" s="25"/>
      <c r="H127" s="25"/>
    </row>
    <row r="128" spans="1:8" ht="12.75">
      <c r="A128" s="25"/>
      <c r="B128" s="25"/>
      <c r="C128" s="25"/>
      <c r="D128" s="25"/>
      <c r="E128" s="25"/>
      <c r="F128" s="25"/>
      <c r="G128" s="25"/>
      <c r="H128" s="25"/>
    </row>
    <row r="129" spans="1:8" ht="12.75">
      <c r="A129" s="25"/>
      <c r="B129" s="25"/>
      <c r="C129" s="25"/>
      <c r="D129" s="25"/>
      <c r="E129" s="25"/>
      <c r="F129" s="25"/>
      <c r="G129" s="25"/>
      <c r="H129" s="25"/>
    </row>
    <row r="130" spans="1:8" ht="12.75">
      <c r="A130" s="25"/>
      <c r="B130" s="25"/>
      <c r="C130" s="25"/>
      <c r="D130" s="25"/>
      <c r="E130" s="25"/>
      <c r="F130" s="25"/>
      <c r="G130" s="25"/>
      <c r="H130" s="25"/>
    </row>
    <row r="131" spans="1:8" ht="12.75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25"/>
      <c r="B132" s="25"/>
      <c r="C132" s="25"/>
      <c r="D132" s="25"/>
      <c r="E132" s="25"/>
      <c r="F132" s="25"/>
      <c r="G132" s="25"/>
      <c r="H132" s="25"/>
    </row>
    <row r="133" spans="1:8" ht="12.75">
      <c r="A133" s="25"/>
      <c r="B133" s="25"/>
      <c r="C133" s="25"/>
      <c r="D133" s="25"/>
      <c r="E133" s="25"/>
      <c r="F133" s="25"/>
      <c r="G133" s="25"/>
      <c r="H133" s="25"/>
    </row>
    <row r="134" spans="1:8" ht="12.75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5"/>
      <c r="B136" s="25"/>
      <c r="C136" s="25"/>
      <c r="D136" s="25"/>
      <c r="E136" s="25"/>
      <c r="F136" s="25"/>
      <c r="G136" s="25"/>
      <c r="H136" s="25"/>
    </row>
    <row r="137" spans="1:8" ht="12.75">
      <c r="A137" s="25"/>
      <c r="B137" s="25"/>
      <c r="C137" s="25"/>
      <c r="D137" s="25"/>
      <c r="E137" s="25"/>
      <c r="F137" s="25"/>
      <c r="G137" s="25"/>
      <c r="H137" s="25"/>
    </row>
    <row r="138" spans="1:8" ht="12.75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25"/>
      <c r="B139" s="25"/>
      <c r="C139" s="25"/>
      <c r="D139" s="25"/>
      <c r="E139" s="25"/>
      <c r="F139" s="25"/>
      <c r="G139" s="25"/>
      <c r="H139" s="25"/>
    </row>
    <row r="140" spans="1:8" ht="12.75">
      <c r="A140" s="25"/>
      <c r="B140" s="25"/>
      <c r="C140" s="25"/>
      <c r="D140" s="25"/>
      <c r="E140" s="25"/>
      <c r="F140" s="25"/>
      <c r="G140" s="25"/>
      <c r="H140" s="25"/>
    </row>
    <row r="141" spans="1:8" ht="12.75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25"/>
      <c r="B142" s="25"/>
      <c r="C142" s="25"/>
      <c r="D142" s="25"/>
      <c r="E142" s="25"/>
      <c r="F142" s="25"/>
      <c r="G142" s="25"/>
      <c r="H142" s="25"/>
    </row>
    <row r="143" spans="1:8" ht="12.75">
      <c r="A143" s="25"/>
      <c r="B143" s="25"/>
      <c r="C143" s="25"/>
      <c r="D143" s="25"/>
      <c r="E143" s="25"/>
      <c r="F143" s="25"/>
      <c r="G143" s="25"/>
      <c r="H143" s="25"/>
    </row>
    <row r="144" spans="1:8" ht="12.75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25"/>
      <c r="B145" s="25"/>
      <c r="C145" s="25"/>
      <c r="D145" s="25"/>
      <c r="E145" s="25"/>
      <c r="F145" s="25"/>
      <c r="G145" s="25"/>
      <c r="H145" s="25"/>
    </row>
    <row r="146" spans="1:8" ht="12.75">
      <c r="A146" s="25"/>
      <c r="B146" s="25"/>
      <c r="C146" s="25"/>
      <c r="D146" s="25"/>
      <c r="E146" s="25"/>
      <c r="F146" s="25"/>
      <c r="G146" s="25"/>
      <c r="H146" s="25"/>
    </row>
    <row r="147" spans="1:8" ht="12.75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25"/>
      <c r="B148" s="25"/>
      <c r="C148" s="25"/>
      <c r="D148" s="25"/>
      <c r="E148" s="25"/>
      <c r="F148" s="25"/>
      <c r="G148" s="25"/>
      <c r="H148" s="25"/>
    </row>
    <row r="149" spans="1:8" ht="12.75">
      <c r="A149" s="25"/>
      <c r="B149" s="25"/>
      <c r="C149" s="25"/>
      <c r="D149" s="25"/>
      <c r="E149" s="25"/>
      <c r="F149" s="25"/>
      <c r="G149" s="25"/>
      <c r="H149" s="25"/>
    </row>
    <row r="150" spans="1:8" ht="12.75">
      <c r="A150" s="25"/>
      <c r="B150" s="25"/>
      <c r="C150" s="25"/>
      <c r="D150" s="25"/>
      <c r="E150" s="25"/>
      <c r="F150" s="25"/>
      <c r="G150" s="25"/>
      <c r="H150" s="25"/>
    </row>
    <row r="151" spans="1:8" ht="12.75">
      <c r="A151" s="25"/>
      <c r="B151" s="25"/>
      <c r="C151" s="25"/>
      <c r="D151" s="25"/>
      <c r="E151" s="25"/>
      <c r="F151" s="25"/>
      <c r="G151" s="25"/>
      <c r="H151" s="25"/>
    </row>
    <row r="152" spans="1:8" ht="12.75">
      <c r="A152" s="25"/>
      <c r="B152" s="25"/>
      <c r="C152" s="25"/>
      <c r="D152" s="25"/>
      <c r="E152" s="25"/>
      <c r="F152" s="25"/>
      <c r="G152" s="25"/>
      <c r="H152" s="25"/>
    </row>
    <row r="153" spans="1:8" ht="12.75">
      <c r="A153" s="25"/>
      <c r="B153" s="25"/>
      <c r="C153" s="25"/>
      <c r="D153" s="25"/>
      <c r="E153" s="25"/>
      <c r="F153" s="25"/>
      <c r="G153" s="25"/>
      <c r="H153" s="25"/>
    </row>
    <row r="154" spans="1:8" ht="12.75">
      <c r="A154" s="25"/>
      <c r="B154" s="25"/>
      <c r="C154" s="25"/>
      <c r="D154" s="25"/>
      <c r="E154" s="25"/>
      <c r="F154" s="25"/>
      <c r="G154" s="25"/>
      <c r="H154" s="25"/>
    </row>
    <row r="155" spans="1:8" ht="12.75">
      <c r="A155" s="25"/>
      <c r="B155" s="25"/>
      <c r="C155" s="25"/>
      <c r="D155" s="25"/>
      <c r="E155" s="25"/>
      <c r="F155" s="25"/>
      <c r="G155" s="25"/>
      <c r="H155" s="25"/>
    </row>
    <row r="156" spans="1:8" ht="12.75">
      <c r="A156" s="25"/>
      <c r="B156" s="25"/>
      <c r="C156" s="25"/>
      <c r="D156" s="25"/>
      <c r="E156" s="25"/>
      <c r="F156" s="25"/>
      <c r="G156" s="25"/>
      <c r="H156" s="25"/>
    </row>
    <row r="157" spans="1:8" ht="12.75">
      <c r="A157" s="25"/>
      <c r="B157" s="25"/>
      <c r="C157" s="25"/>
      <c r="D157" s="25"/>
      <c r="E157" s="25"/>
      <c r="F157" s="25"/>
      <c r="G157" s="25"/>
      <c r="H157" s="25"/>
    </row>
    <row r="158" spans="1:8" ht="12.75">
      <c r="A158" s="25"/>
      <c r="B158" s="25"/>
      <c r="C158" s="25"/>
      <c r="D158" s="25"/>
      <c r="E158" s="25"/>
      <c r="F158" s="25"/>
      <c r="G158" s="25"/>
      <c r="H158" s="25"/>
    </row>
    <row r="159" spans="1:8" ht="12.75">
      <c r="A159" s="25"/>
      <c r="B159" s="25"/>
      <c r="C159" s="25"/>
      <c r="D159" s="25"/>
      <c r="E159" s="25"/>
      <c r="F159" s="25"/>
      <c r="G159" s="25"/>
      <c r="H159" s="25"/>
    </row>
    <row r="160" spans="1:8" ht="12.75">
      <c r="A160" s="25"/>
      <c r="B160" s="25"/>
      <c r="C160" s="25"/>
      <c r="D160" s="25"/>
      <c r="E160" s="25"/>
      <c r="F160" s="25"/>
      <c r="G160" s="25"/>
      <c r="H160" s="25"/>
    </row>
    <row r="161" spans="1:8" ht="12.75">
      <c r="A161" s="25"/>
      <c r="B161" s="25"/>
      <c r="C161" s="25"/>
      <c r="D161" s="25"/>
      <c r="E161" s="25"/>
      <c r="F161" s="25"/>
      <c r="G161" s="25"/>
      <c r="H161" s="25"/>
    </row>
    <row r="162" spans="1:8" ht="12.75">
      <c r="A162" s="25"/>
      <c r="B162" s="25"/>
      <c r="C162" s="25"/>
      <c r="D162" s="25"/>
      <c r="E162" s="25"/>
      <c r="F162" s="25"/>
      <c r="G162" s="25"/>
      <c r="H162" s="25"/>
    </row>
    <row r="163" spans="1:8" ht="12.75">
      <c r="A163" s="25"/>
      <c r="B163" s="25"/>
      <c r="C163" s="25"/>
      <c r="D163" s="25"/>
      <c r="E163" s="25"/>
      <c r="F163" s="25"/>
      <c r="G163" s="25"/>
      <c r="H163" s="25"/>
    </row>
    <row r="164" spans="1:8" ht="12.75">
      <c r="A164" s="25"/>
      <c r="B164" s="25"/>
      <c r="C164" s="25"/>
      <c r="D164" s="25"/>
      <c r="E164" s="25"/>
      <c r="F164" s="25"/>
      <c r="G164" s="25"/>
      <c r="H164" s="25"/>
    </row>
    <row r="165" spans="1:8" ht="12.75">
      <c r="A165" s="25"/>
      <c r="B165" s="25"/>
      <c r="C165" s="25"/>
      <c r="D165" s="25"/>
      <c r="E165" s="25"/>
      <c r="F165" s="25"/>
      <c r="G165" s="25"/>
      <c r="H165" s="25"/>
    </row>
    <row r="166" spans="1:8" ht="12.75">
      <c r="A166" s="25"/>
      <c r="B166" s="25"/>
      <c r="C166" s="25"/>
      <c r="D166" s="25"/>
      <c r="E166" s="25"/>
      <c r="F166" s="25"/>
      <c r="G166" s="25"/>
      <c r="H166" s="25"/>
    </row>
    <row r="167" spans="1:8" ht="12.75">
      <c r="A167" s="25"/>
      <c r="B167" s="25"/>
      <c r="C167" s="25"/>
      <c r="D167" s="25"/>
      <c r="E167" s="25"/>
      <c r="F167" s="25"/>
      <c r="G167" s="25"/>
      <c r="H167" s="25"/>
    </row>
    <row r="168" spans="1:8" ht="12.75">
      <c r="A168" s="25"/>
      <c r="B168" s="25"/>
      <c r="C168" s="25"/>
      <c r="D168" s="25"/>
      <c r="E168" s="25"/>
      <c r="F168" s="25"/>
      <c r="G168" s="25"/>
      <c r="H168" s="25"/>
    </row>
    <row r="169" spans="1:8" ht="12.75">
      <c r="A169" s="25"/>
      <c r="B169" s="25"/>
      <c r="C169" s="25"/>
      <c r="D169" s="25"/>
      <c r="E169" s="25"/>
      <c r="F169" s="25"/>
      <c r="G169" s="25"/>
      <c r="H169" s="25"/>
    </row>
    <row r="170" spans="1:8" ht="12.75">
      <c r="A170" s="25"/>
      <c r="B170" s="25"/>
      <c r="C170" s="25"/>
      <c r="D170" s="25"/>
      <c r="E170" s="25"/>
      <c r="F170" s="25"/>
      <c r="G170" s="25"/>
      <c r="H170" s="25"/>
    </row>
    <row r="171" spans="1:8" ht="12.75">
      <c r="A171" s="25"/>
      <c r="B171" s="25"/>
      <c r="C171" s="25"/>
      <c r="D171" s="25"/>
      <c r="E171" s="25"/>
      <c r="F171" s="25"/>
      <c r="G171" s="25"/>
      <c r="H171" s="25"/>
    </row>
    <row r="172" spans="1:8" ht="12.75">
      <c r="A172" s="25"/>
      <c r="B172" s="25"/>
      <c r="C172" s="25"/>
      <c r="D172" s="25"/>
      <c r="E172" s="25"/>
      <c r="F172" s="25"/>
      <c r="G172" s="25"/>
      <c r="H172" s="25"/>
    </row>
    <row r="173" spans="1:8" ht="12.75">
      <c r="A173" s="25"/>
      <c r="B173" s="25"/>
      <c r="C173" s="25"/>
      <c r="D173" s="25"/>
      <c r="E173" s="25"/>
      <c r="F173" s="25"/>
      <c r="G173" s="25"/>
      <c r="H173" s="25"/>
    </row>
    <row r="174" spans="1:8" ht="12.75">
      <c r="A174" s="25"/>
      <c r="B174" s="25"/>
      <c r="C174" s="25"/>
      <c r="D174" s="25"/>
      <c r="E174" s="25"/>
      <c r="F174" s="25"/>
      <c r="G174" s="25"/>
      <c r="H174" s="25"/>
    </row>
    <row r="175" spans="1:8" ht="12.75">
      <c r="A175" s="25"/>
      <c r="B175" s="25"/>
      <c r="C175" s="25"/>
      <c r="D175" s="25"/>
      <c r="E175" s="25"/>
      <c r="F175" s="25"/>
      <c r="G175" s="25"/>
      <c r="H175" s="25"/>
    </row>
    <row r="176" spans="1:8" ht="12.75">
      <c r="A176" s="25"/>
      <c r="B176" s="25"/>
      <c r="C176" s="25"/>
      <c r="D176" s="25"/>
      <c r="E176" s="25"/>
      <c r="F176" s="25"/>
      <c r="G176" s="25"/>
      <c r="H176" s="25"/>
    </row>
    <row r="177" spans="1:8" ht="12.75">
      <c r="A177" s="25"/>
      <c r="B177" s="25"/>
      <c r="C177" s="25"/>
      <c r="D177" s="25"/>
      <c r="E177" s="25"/>
      <c r="F177" s="25"/>
      <c r="G177" s="25"/>
      <c r="H177" s="25"/>
    </row>
    <row r="178" spans="1:8" ht="12.75">
      <c r="A178" s="25"/>
      <c r="B178" s="25"/>
      <c r="C178" s="25"/>
      <c r="D178" s="25"/>
      <c r="E178" s="25"/>
      <c r="F178" s="25"/>
      <c r="G178" s="25"/>
      <c r="H178" s="25"/>
    </row>
    <row r="179" spans="1:8" ht="12.75">
      <c r="A179" s="25"/>
      <c r="B179" s="25"/>
      <c r="C179" s="25"/>
      <c r="D179" s="25"/>
      <c r="E179" s="25"/>
      <c r="F179" s="25"/>
      <c r="G179" s="25"/>
      <c r="H179" s="25"/>
    </row>
    <row r="180" spans="1:8" ht="12.75">
      <c r="A180" s="25"/>
      <c r="B180" s="25"/>
      <c r="C180" s="25"/>
      <c r="D180" s="25"/>
      <c r="E180" s="25"/>
      <c r="F180" s="25"/>
      <c r="G180" s="25"/>
      <c r="H180" s="25"/>
    </row>
    <row r="181" spans="1:8" ht="12.75">
      <c r="A181" s="25"/>
      <c r="B181" s="25"/>
      <c r="C181" s="25"/>
      <c r="D181" s="25"/>
      <c r="E181" s="25"/>
      <c r="F181" s="25"/>
      <c r="G181" s="25"/>
      <c r="H181" s="25"/>
    </row>
    <row r="182" spans="1:8" ht="12.75">
      <c r="A182" s="25"/>
      <c r="B182" s="25"/>
      <c r="C182" s="25"/>
      <c r="D182" s="25"/>
      <c r="E182" s="25"/>
      <c r="F182" s="25"/>
      <c r="G182" s="25"/>
      <c r="H182" s="25"/>
    </row>
    <row r="183" spans="1:8" ht="12.75">
      <c r="A183" s="25"/>
      <c r="B183" s="25"/>
      <c r="C183" s="25"/>
      <c r="D183" s="25"/>
      <c r="E183" s="25"/>
      <c r="F183" s="25"/>
      <c r="G183" s="25"/>
      <c r="H183" s="25"/>
    </row>
    <row r="184" spans="1:8" ht="12.75">
      <c r="A184" s="25"/>
      <c r="B184" s="25"/>
      <c r="C184" s="25"/>
      <c r="D184" s="25"/>
      <c r="E184" s="25"/>
      <c r="F184" s="25"/>
      <c r="G184" s="25"/>
      <c r="H184" s="25"/>
    </row>
    <row r="185" spans="1:8" ht="12.75">
      <c r="A185" s="25"/>
      <c r="B185" s="25"/>
      <c r="C185" s="25"/>
      <c r="D185" s="25"/>
      <c r="E185" s="25"/>
      <c r="F185" s="25"/>
      <c r="G185" s="25"/>
      <c r="H185" s="25"/>
    </row>
    <row r="186" spans="1:8" ht="12.75">
      <c r="A186" s="25"/>
      <c r="B186" s="25"/>
      <c r="C186" s="25"/>
      <c r="D186" s="25"/>
      <c r="E186" s="25"/>
      <c r="F186" s="25"/>
      <c r="G186" s="25"/>
      <c r="H186" s="25"/>
    </row>
    <row r="187" spans="1:8" ht="12.75">
      <c r="A187" s="25"/>
      <c r="B187" s="25"/>
      <c r="C187" s="25"/>
      <c r="D187" s="25"/>
      <c r="E187" s="25"/>
      <c r="F187" s="25"/>
      <c r="G187" s="25"/>
      <c r="H187" s="25"/>
    </row>
    <row r="188" spans="1:8" ht="12.75">
      <c r="A188" s="25"/>
      <c r="B188" s="25"/>
      <c r="C188" s="25"/>
      <c r="D188" s="25"/>
      <c r="E188" s="25"/>
      <c r="F188" s="25"/>
      <c r="G188" s="25"/>
      <c r="H188" s="25"/>
    </row>
    <row r="189" spans="1:8" ht="12.75">
      <c r="A189" s="25"/>
      <c r="B189" s="25"/>
      <c r="C189" s="25"/>
      <c r="D189" s="25"/>
      <c r="E189" s="25"/>
      <c r="F189" s="25"/>
      <c r="G189" s="25"/>
      <c r="H189" s="25"/>
    </row>
    <row r="190" spans="1:8" ht="12.75">
      <c r="A190" s="25"/>
      <c r="B190" s="25"/>
      <c r="C190" s="25"/>
      <c r="D190" s="25"/>
      <c r="E190" s="25"/>
      <c r="F190" s="25"/>
      <c r="G190" s="25"/>
      <c r="H190" s="25"/>
    </row>
    <row r="191" spans="1:8" ht="12.75">
      <c r="A191" s="25"/>
      <c r="B191" s="25"/>
      <c r="C191" s="25"/>
      <c r="D191" s="25"/>
      <c r="E191" s="25"/>
      <c r="F191" s="25"/>
      <c r="G191" s="25"/>
      <c r="H191" s="25"/>
    </row>
    <row r="192" spans="1:8" ht="12.75">
      <c r="A192" s="25"/>
      <c r="B192" s="25"/>
      <c r="C192" s="25"/>
      <c r="D192" s="25"/>
      <c r="E192" s="25"/>
      <c r="F192" s="25"/>
      <c r="G192" s="25"/>
      <c r="H192" s="25"/>
    </row>
    <row r="193" spans="1:8" ht="12.75">
      <c r="A193" s="25"/>
      <c r="B193" s="25"/>
      <c r="C193" s="25"/>
      <c r="D193" s="25"/>
      <c r="E193" s="25"/>
      <c r="F193" s="25"/>
      <c r="G193" s="25"/>
      <c r="H193" s="25"/>
    </row>
    <row r="194" spans="1:8" ht="12.75">
      <c r="A194" s="25"/>
      <c r="B194" s="25"/>
      <c r="C194" s="25"/>
      <c r="D194" s="25"/>
      <c r="E194" s="25"/>
      <c r="F194" s="25"/>
      <c r="G194" s="25"/>
      <c r="H194" s="25"/>
    </row>
    <row r="195" spans="1:8" ht="12.75">
      <c r="A195" s="25"/>
      <c r="B195" s="25"/>
      <c r="C195" s="25"/>
      <c r="D195" s="25"/>
      <c r="E195" s="25"/>
      <c r="F195" s="25"/>
      <c r="G195" s="25"/>
      <c r="H195" s="25"/>
    </row>
    <row r="196" spans="1:8" ht="12.75">
      <c r="A196" s="25"/>
      <c r="B196" s="25"/>
      <c r="C196" s="25"/>
      <c r="D196" s="25"/>
      <c r="E196" s="25"/>
      <c r="F196" s="25"/>
      <c r="G196" s="25"/>
      <c r="H196" s="25"/>
    </row>
    <row r="197" spans="1:8" ht="12.75">
      <c r="A197" s="25"/>
      <c r="B197" s="25"/>
      <c r="C197" s="25"/>
      <c r="D197" s="25"/>
      <c r="E197" s="25"/>
      <c r="F197" s="25"/>
      <c r="G197" s="25"/>
      <c r="H197" s="25"/>
    </row>
    <row r="198" spans="1:8" ht="12.75">
      <c r="A198" s="25"/>
      <c r="B198" s="25"/>
      <c r="C198" s="25"/>
      <c r="D198" s="25"/>
      <c r="E198" s="25"/>
      <c r="F198" s="25"/>
      <c r="G198" s="25"/>
      <c r="H198" s="25"/>
    </row>
    <row r="199" spans="1:8" ht="12.75">
      <c r="A199" s="25"/>
      <c r="B199" s="25"/>
      <c r="C199" s="25"/>
      <c r="D199" s="25"/>
      <c r="E199" s="25"/>
      <c r="F199" s="25"/>
      <c r="G199" s="25"/>
      <c r="H199" s="2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6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0" style="0" hidden="1" customWidth="1"/>
    <col min="3" max="3" width="16.00390625" style="0" customWidth="1"/>
    <col min="4" max="4" width="16.28125" style="0" customWidth="1"/>
    <col min="5" max="7" width="14.8515625" style="0" customWidth="1"/>
    <col min="8" max="8" width="15.8515625" style="0" customWidth="1"/>
    <col min="9" max="9" width="16.00390625" style="0" customWidth="1"/>
    <col min="10" max="11" width="16.140625" style="0" customWidth="1"/>
    <col min="12" max="12" width="14.8515625" style="0" customWidth="1"/>
    <col min="13" max="13" width="16.140625" style="0" customWidth="1"/>
    <col min="14" max="15" width="15.7109375" style="0" customWidth="1"/>
    <col min="16" max="16" width="20.00390625" style="0" customWidth="1"/>
    <col min="17" max="17" width="12.28125" style="0" hidden="1" customWidth="1"/>
    <col min="18" max="18" width="15.7109375" style="0" hidden="1" customWidth="1"/>
  </cols>
  <sheetData>
    <row r="1" spans="1:16" ht="24.75" customHeight="1">
      <c r="A1" s="73" t="s">
        <v>231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 thickBot="1">
      <c r="A2" s="72" t="s">
        <v>17</v>
      </c>
      <c r="B2" s="3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92" customFormat="1" ht="28.5" customHeight="1" thickBot="1">
      <c r="A3" s="93"/>
      <c r="B3" s="89"/>
      <c r="C3" s="294" t="s">
        <v>212</v>
      </c>
      <c r="D3" s="294" t="s">
        <v>213</v>
      </c>
      <c r="E3" s="295" t="s">
        <v>214</v>
      </c>
      <c r="F3" s="294" t="s">
        <v>215</v>
      </c>
      <c r="G3" s="295" t="s">
        <v>216</v>
      </c>
      <c r="H3" s="294" t="s">
        <v>217</v>
      </c>
      <c r="I3" s="295" t="s">
        <v>218</v>
      </c>
      <c r="J3" s="294" t="s">
        <v>219</v>
      </c>
      <c r="K3" s="295" t="s">
        <v>220</v>
      </c>
      <c r="L3" s="294" t="s">
        <v>221</v>
      </c>
      <c r="M3" s="295" t="s">
        <v>222</v>
      </c>
      <c r="N3" s="294" t="s">
        <v>223</v>
      </c>
      <c r="O3" s="294" t="s">
        <v>224</v>
      </c>
      <c r="P3" s="127" t="s">
        <v>3</v>
      </c>
    </row>
    <row r="4" spans="1:17" ht="18.75">
      <c r="A4" s="137" t="s">
        <v>4</v>
      </c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5"/>
      <c r="Q4" s="1"/>
    </row>
    <row r="5" spans="1:17" ht="12.75">
      <c r="A5" s="74" t="s">
        <v>18</v>
      </c>
      <c r="B5" s="6"/>
      <c r="C5" s="212">
        <v>2207.45</v>
      </c>
      <c r="D5" s="212">
        <v>4539.23</v>
      </c>
      <c r="E5" s="212">
        <v>1863.78</v>
      </c>
      <c r="F5" s="212">
        <v>1843.71</v>
      </c>
      <c r="G5" s="212">
        <v>2134.49</v>
      </c>
      <c r="H5" s="212">
        <v>998.16</v>
      </c>
      <c r="I5" s="212">
        <v>1791.35</v>
      </c>
      <c r="J5" s="212">
        <v>2109.32</v>
      </c>
      <c r="K5" s="212">
        <v>2150.42</v>
      </c>
      <c r="L5" s="212">
        <v>2110.81</v>
      </c>
      <c r="M5" s="212">
        <v>2150.56</v>
      </c>
      <c r="N5" s="212"/>
      <c r="O5" s="212"/>
      <c r="P5" s="234">
        <f>SUM(C5:O5)</f>
        <v>23899.28</v>
      </c>
      <c r="Q5" s="1"/>
    </row>
    <row r="6" spans="1:17" ht="12.75">
      <c r="A6" s="74" t="s">
        <v>5</v>
      </c>
      <c r="B6" s="6"/>
      <c r="C6" s="212">
        <v>411.6</v>
      </c>
      <c r="D6" s="212">
        <v>408.85</v>
      </c>
      <c r="E6" s="212">
        <v>387.15</v>
      </c>
      <c r="F6" s="212">
        <v>424.25</v>
      </c>
      <c r="G6" s="212">
        <v>394.35</v>
      </c>
      <c r="H6" s="212">
        <v>349.65</v>
      </c>
      <c r="I6" s="212">
        <v>413.2</v>
      </c>
      <c r="J6" s="212">
        <v>416</v>
      </c>
      <c r="K6" s="212">
        <v>509</v>
      </c>
      <c r="L6" s="212">
        <v>335.3</v>
      </c>
      <c r="M6" s="212">
        <v>454.9</v>
      </c>
      <c r="N6" s="212"/>
      <c r="O6" s="212"/>
      <c r="P6" s="234">
        <f aca="true" t="shared" si="0" ref="P6:P13">SUM(C6:O6)</f>
        <v>4504.25</v>
      </c>
      <c r="Q6" s="1"/>
    </row>
    <row r="7" spans="1:17" ht="12.75">
      <c r="A7" s="74" t="s">
        <v>6</v>
      </c>
      <c r="B7" s="6"/>
      <c r="C7" s="212">
        <v>153.06</v>
      </c>
      <c r="D7" s="212">
        <v>111.88</v>
      </c>
      <c r="E7" s="212">
        <v>124.16</v>
      </c>
      <c r="F7" s="212">
        <v>107.78</v>
      </c>
      <c r="G7" s="212">
        <v>103.03</v>
      </c>
      <c r="H7" s="212">
        <v>147.03</v>
      </c>
      <c r="I7" s="212">
        <v>122.99</v>
      </c>
      <c r="J7" s="212">
        <v>140.77</v>
      </c>
      <c r="K7" s="212">
        <v>230.06</v>
      </c>
      <c r="L7" s="212">
        <v>102.06</v>
      </c>
      <c r="M7" s="212">
        <v>155.88</v>
      </c>
      <c r="N7" s="212"/>
      <c r="O7" s="212"/>
      <c r="P7" s="234">
        <f t="shared" si="0"/>
        <v>1498.6999999999998</v>
      </c>
      <c r="Q7" s="1"/>
    </row>
    <row r="8" spans="1:17" ht="12.75">
      <c r="A8" s="74" t="s">
        <v>19</v>
      </c>
      <c r="B8" s="6"/>
      <c r="C8" s="212">
        <v>698.8</v>
      </c>
      <c r="D8" s="212">
        <v>544.8</v>
      </c>
      <c r="E8" s="212">
        <v>555.4</v>
      </c>
      <c r="F8" s="212">
        <v>611.55</v>
      </c>
      <c r="G8" s="212">
        <v>469.2</v>
      </c>
      <c r="H8" s="212">
        <v>350.77</v>
      </c>
      <c r="I8" s="212">
        <v>477.5</v>
      </c>
      <c r="J8" s="212">
        <v>590.75</v>
      </c>
      <c r="K8" s="212">
        <v>847.46</v>
      </c>
      <c r="L8" s="212">
        <v>426.3</v>
      </c>
      <c r="M8" s="212">
        <v>593.2</v>
      </c>
      <c r="N8" s="212"/>
      <c r="O8" s="212"/>
      <c r="P8" s="234">
        <f t="shared" si="0"/>
        <v>6165.7300000000005</v>
      </c>
      <c r="Q8" s="1"/>
    </row>
    <row r="9" spans="1:17" ht="12.75">
      <c r="A9" s="74" t="s">
        <v>7</v>
      </c>
      <c r="B9" s="6"/>
      <c r="C9" s="212">
        <v>125.35</v>
      </c>
      <c r="D9" s="212">
        <v>107.45</v>
      </c>
      <c r="E9" s="212">
        <v>119.95</v>
      </c>
      <c r="F9" s="212">
        <v>115.12</v>
      </c>
      <c r="G9" s="212">
        <v>96</v>
      </c>
      <c r="H9" s="212">
        <v>88.7</v>
      </c>
      <c r="I9" s="212">
        <v>84.65</v>
      </c>
      <c r="J9" s="212">
        <v>116.55</v>
      </c>
      <c r="K9" s="212">
        <v>161.95</v>
      </c>
      <c r="L9" s="212">
        <v>72.05</v>
      </c>
      <c r="M9" s="212">
        <v>51.2</v>
      </c>
      <c r="N9" s="212"/>
      <c r="O9" s="212"/>
      <c r="P9" s="234">
        <f t="shared" si="0"/>
        <v>1138.97</v>
      </c>
      <c r="Q9" s="1"/>
    </row>
    <row r="10" spans="1:17" ht="12.75">
      <c r="A10" s="74" t="s">
        <v>20</v>
      </c>
      <c r="B10" s="6"/>
      <c r="C10" s="212">
        <v>21.45</v>
      </c>
      <c r="D10" s="212">
        <v>32.7</v>
      </c>
      <c r="E10" s="212">
        <v>19.87</v>
      </c>
      <c r="F10" s="212">
        <v>25.18</v>
      </c>
      <c r="G10" s="212">
        <v>25.18</v>
      </c>
      <c r="H10" s="212">
        <v>20.53</v>
      </c>
      <c r="I10" s="212">
        <v>20.83</v>
      </c>
      <c r="J10" s="212">
        <v>29.3</v>
      </c>
      <c r="K10" s="212">
        <v>16.25</v>
      </c>
      <c r="L10" s="212">
        <v>7.55</v>
      </c>
      <c r="M10" s="212">
        <v>23.1</v>
      </c>
      <c r="N10" s="212"/>
      <c r="O10" s="212"/>
      <c r="P10" s="234">
        <f t="shared" si="0"/>
        <v>241.94000000000003</v>
      </c>
      <c r="Q10" s="1"/>
    </row>
    <row r="11" spans="1:17" ht="12.75">
      <c r="A11" s="74" t="s">
        <v>164</v>
      </c>
      <c r="B11" s="7"/>
      <c r="C11" s="212">
        <v>109</v>
      </c>
      <c r="D11" s="212">
        <v>148.6</v>
      </c>
      <c r="E11" s="212">
        <v>151.15</v>
      </c>
      <c r="F11" s="212">
        <v>64.35</v>
      </c>
      <c r="G11" s="212">
        <v>67.25</v>
      </c>
      <c r="H11" s="212">
        <v>468.15</v>
      </c>
      <c r="I11" s="212">
        <v>390.6</v>
      </c>
      <c r="J11" s="212">
        <v>199.5</v>
      </c>
      <c r="K11" s="212">
        <v>82.85</v>
      </c>
      <c r="L11" s="212">
        <v>44.65</v>
      </c>
      <c r="M11" s="212">
        <v>333.95</v>
      </c>
      <c r="N11" s="212"/>
      <c r="O11" s="212"/>
      <c r="P11" s="234">
        <f>SUM(C11:O11)</f>
        <v>2060.0499999999997</v>
      </c>
      <c r="Q11" s="1"/>
    </row>
    <row r="12" spans="1:17" ht="12.75">
      <c r="A12" s="74" t="s">
        <v>244</v>
      </c>
      <c r="B12" s="7"/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16.66</v>
      </c>
      <c r="N12" s="212"/>
      <c r="O12" s="212"/>
      <c r="P12" s="234">
        <f>SUM(C12:O12)</f>
        <v>16.66</v>
      </c>
      <c r="Q12" s="1"/>
    </row>
    <row r="13" spans="1:17" ht="12.75">
      <c r="A13" s="74" t="s">
        <v>21</v>
      </c>
      <c r="B13" s="6"/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13.33</v>
      </c>
      <c r="J13" s="212">
        <v>0</v>
      </c>
      <c r="K13" s="212">
        <v>0</v>
      </c>
      <c r="L13" s="212">
        <v>0</v>
      </c>
      <c r="M13" s="212">
        <v>0</v>
      </c>
      <c r="N13" s="212"/>
      <c r="O13" s="212"/>
      <c r="P13" s="234">
        <f t="shared" si="0"/>
        <v>13.33</v>
      </c>
      <c r="Q13" s="1"/>
    </row>
    <row r="14" spans="1:17" s="92" customFormat="1" ht="18" customHeight="1" thickBot="1">
      <c r="A14" s="138" t="s">
        <v>142</v>
      </c>
      <c r="B14" s="139"/>
      <c r="C14" s="219">
        <f aca="true" t="shared" si="1" ref="C14:Q14">SUM(C5:C13)</f>
        <v>3726.7099999999996</v>
      </c>
      <c r="D14" s="219">
        <f t="shared" si="1"/>
        <v>5893.51</v>
      </c>
      <c r="E14" s="219">
        <f t="shared" si="1"/>
        <v>3221.4599999999996</v>
      </c>
      <c r="F14" s="219">
        <f t="shared" si="1"/>
        <v>3191.9399999999996</v>
      </c>
      <c r="G14" s="219">
        <f t="shared" si="1"/>
        <v>3289.4999999999995</v>
      </c>
      <c r="H14" s="219">
        <f t="shared" si="1"/>
        <v>2422.99</v>
      </c>
      <c r="I14" s="219">
        <f t="shared" si="1"/>
        <v>3314.4499999999994</v>
      </c>
      <c r="J14" s="219">
        <f t="shared" si="1"/>
        <v>3602.1900000000005</v>
      </c>
      <c r="K14" s="219">
        <f t="shared" si="1"/>
        <v>3997.99</v>
      </c>
      <c r="L14" s="219">
        <f t="shared" si="1"/>
        <v>3098.7200000000007</v>
      </c>
      <c r="M14" s="219">
        <f t="shared" si="1"/>
        <v>3779.4499999999994</v>
      </c>
      <c r="N14" s="219">
        <f t="shared" si="1"/>
        <v>0</v>
      </c>
      <c r="O14" s="219">
        <f t="shared" si="1"/>
        <v>0</v>
      </c>
      <c r="P14" s="219">
        <f t="shared" si="1"/>
        <v>39538.91000000001</v>
      </c>
      <c r="Q14" s="111">
        <f t="shared" si="1"/>
        <v>0</v>
      </c>
    </row>
    <row r="15" spans="1:17" ht="6.75" customHeight="1" thickTop="1">
      <c r="A15" s="18"/>
      <c r="B15" s="5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35"/>
      <c r="Q15" s="1"/>
    </row>
    <row r="16" spans="1:17" ht="15.75">
      <c r="A16" s="136" t="s">
        <v>8</v>
      </c>
      <c r="B16" s="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35"/>
      <c r="Q16" s="1"/>
    </row>
    <row r="17" spans="1:17" ht="12.75">
      <c r="A17" s="74" t="s">
        <v>22</v>
      </c>
      <c r="B17" s="7"/>
      <c r="C17" s="212">
        <v>87.4</v>
      </c>
      <c r="D17" s="212">
        <v>44.4</v>
      </c>
      <c r="E17" s="212">
        <v>39.2</v>
      </c>
      <c r="F17" s="212">
        <v>63.55</v>
      </c>
      <c r="G17" s="212">
        <v>35.6</v>
      </c>
      <c r="H17" s="212">
        <v>47.6</v>
      </c>
      <c r="I17" s="212">
        <v>81</v>
      </c>
      <c r="J17" s="212">
        <v>114.2</v>
      </c>
      <c r="K17" s="212">
        <v>119.6</v>
      </c>
      <c r="L17" s="212">
        <v>90.4</v>
      </c>
      <c r="M17" s="212">
        <v>129.8</v>
      </c>
      <c r="N17" s="212"/>
      <c r="O17" s="212"/>
      <c r="P17" s="234">
        <f>SUM(C17:O17)</f>
        <v>852.75</v>
      </c>
      <c r="Q17" s="1"/>
    </row>
    <row r="18" spans="1:17" ht="12.75">
      <c r="A18" s="74" t="s">
        <v>163</v>
      </c>
      <c r="B18" s="7"/>
      <c r="C18" s="212">
        <v>171</v>
      </c>
      <c r="D18" s="212">
        <v>145</v>
      </c>
      <c r="E18" s="212">
        <v>138</v>
      </c>
      <c r="F18" s="212">
        <v>171</v>
      </c>
      <c r="G18" s="212">
        <v>147</v>
      </c>
      <c r="H18" s="212">
        <v>168</v>
      </c>
      <c r="I18" s="212">
        <v>160</v>
      </c>
      <c r="J18" s="212">
        <v>167</v>
      </c>
      <c r="K18" s="212">
        <v>166</v>
      </c>
      <c r="L18" s="212">
        <v>98</v>
      </c>
      <c r="M18" s="212">
        <v>142</v>
      </c>
      <c r="N18" s="212"/>
      <c r="O18" s="212"/>
      <c r="P18" s="234">
        <f aca="true" t="shared" si="2" ref="P18:P33">SUM(C18:O18)</f>
        <v>1673</v>
      </c>
      <c r="Q18" s="1"/>
    </row>
    <row r="19" spans="1:17" ht="12.75">
      <c r="A19" s="74" t="s">
        <v>88</v>
      </c>
      <c r="B19" s="7"/>
      <c r="C19" s="212">
        <v>713</v>
      </c>
      <c r="D19" s="212">
        <v>1248</v>
      </c>
      <c r="E19" s="212">
        <v>790</v>
      </c>
      <c r="F19" s="212">
        <v>700</v>
      </c>
      <c r="G19" s="212">
        <v>1070</v>
      </c>
      <c r="H19" s="212">
        <v>1072.5</v>
      </c>
      <c r="I19" s="212">
        <v>1273</v>
      </c>
      <c r="J19" s="212">
        <v>1293</v>
      </c>
      <c r="K19" s="212">
        <v>974.5</v>
      </c>
      <c r="L19" s="212">
        <v>693.5</v>
      </c>
      <c r="M19" s="212">
        <v>1365</v>
      </c>
      <c r="N19" s="212"/>
      <c r="O19" s="212"/>
      <c r="P19" s="234">
        <f t="shared" si="2"/>
        <v>11192.5</v>
      </c>
      <c r="Q19" s="1"/>
    </row>
    <row r="20" spans="1:17" ht="12.75">
      <c r="A20" s="74" t="s">
        <v>23</v>
      </c>
      <c r="B20" s="7"/>
      <c r="C20" s="212">
        <v>28.7</v>
      </c>
      <c r="D20" s="212">
        <v>63.2</v>
      </c>
      <c r="E20" s="212">
        <v>67.6</v>
      </c>
      <c r="F20" s="212">
        <v>43.6</v>
      </c>
      <c r="G20" s="212">
        <v>8.6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/>
      <c r="O20" s="212"/>
      <c r="P20" s="234">
        <f t="shared" si="2"/>
        <v>211.7</v>
      </c>
      <c r="Q20" s="1"/>
    </row>
    <row r="21" spans="1:17" ht="12.75">
      <c r="A21" s="74" t="s">
        <v>238</v>
      </c>
      <c r="B21" s="7"/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6</v>
      </c>
      <c r="I21" s="212">
        <v>0</v>
      </c>
      <c r="J21" s="212">
        <v>0</v>
      </c>
      <c r="K21" s="212">
        <v>15</v>
      </c>
      <c r="L21" s="212">
        <v>0</v>
      </c>
      <c r="M21" s="212">
        <v>0</v>
      </c>
      <c r="N21" s="212"/>
      <c r="O21" s="212"/>
      <c r="P21" s="234">
        <f t="shared" si="2"/>
        <v>21</v>
      </c>
      <c r="Q21" s="1"/>
    </row>
    <row r="22" spans="1:17" ht="12.75">
      <c r="A22" s="74" t="s">
        <v>89</v>
      </c>
      <c r="B22" s="7"/>
      <c r="C22" s="212">
        <v>2.4</v>
      </c>
      <c r="D22" s="212">
        <v>0</v>
      </c>
      <c r="E22" s="212">
        <v>1.2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/>
      <c r="O22" s="212"/>
      <c r="P22" s="234">
        <f t="shared" si="2"/>
        <v>3.5999999999999996</v>
      </c>
      <c r="Q22" s="1"/>
    </row>
    <row r="23" spans="1:17" ht="12.75">
      <c r="A23" s="74" t="s">
        <v>197</v>
      </c>
      <c r="B23" s="7"/>
      <c r="C23" s="212">
        <v>18</v>
      </c>
      <c r="D23" s="212">
        <v>50</v>
      </c>
      <c r="E23" s="212">
        <v>74</v>
      </c>
      <c r="F23" s="212">
        <v>90</v>
      </c>
      <c r="G23" s="212">
        <v>66</v>
      </c>
      <c r="H23" s="212">
        <v>66</v>
      </c>
      <c r="I23" s="212">
        <v>101.1</v>
      </c>
      <c r="J23" s="212">
        <v>109</v>
      </c>
      <c r="K23" s="212">
        <v>35</v>
      </c>
      <c r="L23" s="212">
        <v>34.2</v>
      </c>
      <c r="M23" s="212">
        <v>46</v>
      </c>
      <c r="N23" s="212"/>
      <c r="O23" s="212"/>
      <c r="P23" s="234">
        <f t="shared" si="2"/>
        <v>689.3000000000001</v>
      </c>
      <c r="Q23" s="1"/>
    </row>
    <row r="24" spans="1:17" ht="12.75">
      <c r="A24" s="74" t="s">
        <v>198</v>
      </c>
      <c r="B24" s="7"/>
      <c r="C24" s="212">
        <v>157.7</v>
      </c>
      <c r="D24" s="212">
        <v>131.35</v>
      </c>
      <c r="E24" s="212">
        <v>94.39</v>
      </c>
      <c r="F24" s="212">
        <v>112.4</v>
      </c>
      <c r="G24" s="212">
        <v>137</v>
      </c>
      <c r="H24" s="212">
        <v>202.4</v>
      </c>
      <c r="I24" s="212">
        <v>139.5</v>
      </c>
      <c r="J24" s="212">
        <v>155.9</v>
      </c>
      <c r="K24" s="212">
        <v>143.2</v>
      </c>
      <c r="L24" s="212">
        <v>57.92</v>
      </c>
      <c r="M24" s="212">
        <v>135.7</v>
      </c>
      <c r="N24" s="212"/>
      <c r="O24" s="212"/>
      <c r="P24" s="234">
        <f t="shared" si="2"/>
        <v>1467.46</v>
      </c>
      <c r="Q24" s="1"/>
    </row>
    <row r="25" spans="1:17" ht="12.75">
      <c r="A25" s="74" t="s">
        <v>90</v>
      </c>
      <c r="B25" s="7"/>
      <c r="C25" s="212">
        <v>106.08</v>
      </c>
      <c r="D25" s="212">
        <v>62.29</v>
      </c>
      <c r="E25" s="212">
        <v>83.8</v>
      </c>
      <c r="F25" s="212">
        <v>91.94</v>
      </c>
      <c r="G25" s="212">
        <v>108.82</v>
      </c>
      <c r="H25" s="212">
        <v>100.38</v>
      </c>
      <c r="I25" s="212">
        <v>96.21</v>
      </c>
      <c r="J25" s="212">
        <v>104.65</v>
      </c>
      <c r="K25" s="212">
        <v>83.75</v>
      </c>
      <c r="L25" s="212">
        <v>50.24</v>
      </c>
      <c r="M25" s="212">
        <v>92.14</v>
      </c>
      <c r="N25" s="212"/>
      <c r="O25" s="212"/>
      <c r="P25" s="234">
        <f t="shared" si="2"/>
        <v>980.3</v>
      </c>
      <c r="Q25" s="1"/>
    </row>
    <row r="26" spans="1:17" ht="12.75">
      <c r="A26" s="74" t="s">
        <v>26</v>
      </c>
      <c r="B26" s="7"/>
      <c r="C26" s="212">
        <v>259.95</v>
      </c>
      <c r="D26" s="212">
        <v>199.9</v>
      </c>
      <c r="E26" s="212">
        <v>219.4</v>
      </c>
      <c r="F26" s="212">
        <v>216.75</v>
      </c>
      <c r="G26" s="212">
        <v>188.5</v>
      </c>
      <c r="H26" s="212">
        <v>97.6</v>
      </c>
      <c r="I26" s="212">
        <v>179</v>
      </c>
      <c r="J26" s="212">
        <v>278.3</v>
      </c>
      <c r="K26" s="212">
        <v>270</v>
      </c>
      <c r="L26" s="212">
        <v>134.9</v>
      </c>
      <c r="M26" s="212">
        <v>334.4</v>
      </c>
      <c r="N26" s="212"/>
      <c r="O26" s="212"/>
      <c r="P26" s="234">
        <f t="shared" si="2"/>
        <v>2378.7</v>
      </c>
      <c r="Q26" s="1"/>
    </row>
    <row r="27" spans="1:17" ht="12.75">
      <c r="A27" s="74" t="s">
        <v>91</v>
      </c>
      <c r="B27" s="7"/>
      <c r="C27" s="212">
        <v>0</v>
      </c>
      <c r="D27" s="212">
        <v>0</v>
      </c>
      <c r="E27" s="212">
        <v>0</v>
      </c>
      <c r="F27" s="212">
        <v>16.68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/>
      <c r="O27" s="212"/>
      <c r="P27" s="234">
        <f t="shared" si="2"/>
        <v>16.68</v>
      </c>
      <c r="Q27" s="1"/>
    </row>
    <row r="28" spans="1:17" ht="12.75">
      <c r="A28" s="74" t="s">
        <v>173</v>
      </c>
      <c r="B28" s="7"/>
      <c r="C28" s="212">
        <v>19.99</v>
      </c>
      <c r="D28" s="212">
        <v>0</v>
      </c>
      <c r="E28" s="212">
        <v>59.97</v>
      </c>
      <c r="F28" s="212">
        <v>0</v>
      </c>
      <c r="G28" s="212">
        <v>0</v>
      </c>
      <c r="H28" s="212">
        <v>0</v>
      </c>
      <c r="I28" s="212">
        <v>19</v>
      </c>
      <c r="J28" s="212">
        <v>19</v>
      </c>
      <c r="K28" s="212">
        <v>19</v>
      </c>
      <c r="L28" s="212">
        <v>0</v>
      </c>
      <c r="M28" s="212">
        <v>0</v>
      </c>
      <c r="N28" s="212"/>
      <c r="O28" s="212"/>
      <c r="P28" s="234">
        <f t="shared" si="2"/>
        <v>136.95999999999998</v>
      </c>
      <c r="Q28" s="1"/>
    </row>
    <row r="29" spans="1:17" ht="12.75">
      <c r="A29" s="74" t="s">
        <v>171</v>
      </c>
      <c r="B29" s="7"/>
      <c r="C29" s="212">
        <v>699.55</v>
      </c>
      <c r="D29" s="212">
        <v>679.15</v>
      </c>
      <c r="E29" s="212">
        <v>664.35</v>
      </c>
      <c r="F29" s="212">
        <v>754.6</v>
      </c>
      <c r="G29" s="212">
        <v>642.3</v>
      </c>
      <c r="H29" s="212">
        <v>566.95</v>
      </c>
      <c r="I29" s="212">
        <v>619.9</v>
      </c>
      <c r="J29" s="212">
        <v>588.95</v>
      </c>
      <c r="K29" s="212">
        <v>571.5</v>
      </c>
      <c r="L29" s="212">
        <v>302.1</v>
      </c>
      <c r="M29" s="212">
        <v>729.15</v>
      </c>
      <c r="N29" s="212"/>
      <c r="O29" s="212"/>
      <c r="P29" s="234">
        <f t="shared" si="2"/>
        <v>6818.499999999999</v>
      </c>
      <c r="Q29" s="1"/>
    </row>
    <row r="30" spans="1:17" ht="12.75">
      <c r="A30" s="74" t="s">
        <v>172</v>
      </c>
      <c r="B30" s="7"/>
      <c r="C30" s="212">
        <v>40</v>
      </c>
      <c r="D30" s="212">
        <v>55.5</v>
      </c>
      <c r="E30" s="212">
        <v>60.5</v>
      </c>
      <c r="F30" s="212">
        <v>42</v>
      </c>
      <c r="G30" s="212">
        <v>17.5</v>
      </c>
      <c r="H30" s="212">
        <v>42.25</v>
      </c>
      <c r="I30" s="212">
        <v>31</v>
      </c>
      <c r="J30" s="212">
        <v>55.5</v>
      </c>
      <c r="K30" s="212">
        <v>18</v>
      </c>
      <c r="L30" s="212">
        <v>12.5</v>
      </c>
      <c r="M30" s="212">
        <v>136.5</v>
      </c>
      <c r="N30" s="212"/>
      <c r="O30" s="212"/>
      <c r="P30" s="234">
        <f t="shared" si="2"/>
        <v>511.25</v>
      </c>
      <c r="Q30" s="1"/>
    </row>
    <row r="31" spans="1:17" ht="12.75">
      <c r="A31" s="74" t="s">
        <v>27</v>
      </c>
      <c r="B31" s="7"/>
      <c r="C31" s="212">
        <v>0</v>
      </c>
      <c r="D31" s="212">
        <v>0</v>
      </c>
      <c r="E31" s="212">
        <v>0</v>
      </c>
      <c r="F31" s="212">
        <v>0</v>
      </c>
      <c r="G31" s="212">
        <v>11.85</v>
      </c>
      <c r="H31" s="212">
        <v>4.55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/>
      <c r="O31" s="212"/>
      <c r="P31" s="234">
        <f t="shared" si="2"/>
        <v>16.4</v>
      </c>
      <c r="Q31" s="1"/>
    </row>
    <row r="32" spans="1:17" ht="12.75">
      <c r="A32" s="74" t="s">
        <v>225</v>
      </c>
      <c r="B32" s="7"/>
      <c r="C32" s="212">
        <v>0</v>
      </c>
      <c r="D32" s="212">
        <v>4.8</v>
      </c>
      <c r="E32" s="212">
        <v>1.2</v>
      </c>
      <c r="F32" s="212">
        <v>0</v>
      </c>
      <c r="G32" s="212">
        <v>204.35</v>
      </c>
      <c r="H32" s="212">
        <v>93.15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/>
      <c r="O32" s="212"/>
      <c r="P32" s="234">
        <f>SUM(C32:O32)</f>
        <v>303.5</v>
      </c>
      <c r="Q32" s="1"/>
    </row>
    <row r="33" spans="1:17" ht="12.75">
      <c r="A33" s="74" t="s">
        <v>92</v>
      </c>
      <c r="B33" s="7"/>
      <c r="C33" s="212">
        <v>230.18</v>
      </c>
      <c r="D33" s="212">
        <v>283.45</v>
      </c>
      <c r="E33" s="212">
        <v>249.7</v>
      </c>
      <c r="F33" s="212">
        <v>344.4</v>
      </c>
      <c r="G33" s="212">
        <v>257.2</v>
      </c>
      <c r="H33" s="212">
        <v>205.9</v>
      </c>
      <c r="I33" s="212">
        <v>234.6</v>
      </c>
      <c r="J33" s="212">
        <v>209.6</v>
      </c>
      <c r="K33" s="212">
        <v>306</v>
      </c>
      <c r="L33" s="212">
        <v>181.3</v>
      </c>
      <c r="M33" s="212">
        <v>265.2</v>
      </c>
      <c r="N33" s="212"/>
      <c r="O33" s="212"/>
      <c r="P33" s="234">
        <f t="shared" si="2"/>
        <v>2767.5299999999997</v>
      </c>
      <c r="Q33" s="1"/>
    </row>
    <row r="34" spans="1:17" ht="12.75">
      <c r="A34" s="74" t="s">
        <v>155</v>
      </c>
      <c r="B34" s="7"/>
      <c r="C34" s="212">
        <v>0</v>
      </c>
      <c r="D34" s="212">
        <v>15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/>
      <c r="O34" s="212"/>
      <c r="P34" s="234">
        <f aca="true" t="shared" si="3" ref="P34:P40">SUM(C34:O34)</f>
        <v>15</v>
      </c>
      <c r="Q34" s="1"/>
    </row>
    <row r="35" spans="1:17" ht="12.75">
      <c r="A35" s="74" t="s">
        <v>28</v>
      </c>
      <c r="B35" s="7"/>
      <c r="C35" s="212">
        <v>63.56</v>
      </c>
      <c r="D35" s="212">
        <v>33.08</v>
      </c>
      <c r="E35" s="212">
        <v>46.48</v>
      </c>
      <c r="F35" s="212">
        <v>37.93</v>
      </c>
      <c r="G35" s="212">
        <v>45.29</v>
      </c>
      <c r="H35" s="212">
        <v>25.79</v>
      </c>
      <c r="I35" s="212">
        <v>46.36</v>
      </c>
      <c r="J35" s="212">
        <v>25.53</v>
      </c>
      <c r="K35" s="212">
        <v>41.53</v>
      </c>
      <c r="L35" s="212">
        <v>23.85</v>
      </c>
      <c r="M35" s="212">
        <v>39</v>
      </c>
      <c r="N35" s="212"/>
      <c r="O35" s="212"/>
      <c r="P35" s="234">
        <f t="shared" si="3"/>
        <v>428.4</v>
      </c>
      <c r="Q35" s="1"/>
    </row>
    <row r="36" spans="1:17" ht="12.75">
      <c r="A36" s="74" t="s">
        <v>125</v>
      </c>
      <c r="B36" s="7"/>
      <c r="C36" s="212">
        <v>1.65</v>
      </c>
      <c r="D36" s="212">
        <v>0</v>
      </c>
      <c r="E36" s="212">
        <v>2.6</v>
      </c>
      <c r="F36" s="212">
        <v>1.65</v>
      </c>
      <c r="G36" s="212">
        <v>5.4</v>
      </c>
      <c r="H36" s="212">
        <v>0</v>
      </c>
      <c r="I36" s="212">
        <v>19.5</v>
      </c>
      <c r="J36" s="212">
        <v>7.65</v>
      </c>
      <c r="K36" s="212">
        <v>9.85</v>
      </c>
      <c r="L36" s="212">
        <v>11.95</v>
      </c>
      <c r="M36" s="212">
        <v>3.6</v>
      </c>
      <c r="N36" s="212"/>
      <c r="O36" s="212"/>
      <c r="P36" s="234">
        <f t="shared" si="3"/>
        <v>63.85</v>
      </c>
      <c r="Q36" s="1"/>
    </row>
    <row r="37" spans="1:17" ht="12.75">
      <c r="A37" s="74" t="s">
        <v>29</v>
      </c>
      <c r="B37" s="7"/>
      <c r="C37" s="212">
        <v>375.85</v>
      </c>
      <c r="D37" s="212">
        <v>222.8</v>
      </c>
      <c r="E37" s="212">
        <v>221.6</v>
      </c>
      <c r="F37" s="212">
        <v>253.25</v>
      </c>
      <c r="G37" s="212">
        <v>109.4</v>
      </c>
      <c r="H37" s="212">
        <v>200.4</v>
      </c>
      <c r="I37" s="212">
        <v>520.75</v>
      </c>
      <c r="J37" s="212">
        <v>733.45</v>
      </c>
      <c r="K37" s="212">
        <v>740.6</v>
      </c>
      <c r="L37" s="212">
        <v>535.85</v>
      </c>
      <c r="M37" s="212">
        <v>813.8</v>
      </c>
      <c r="N37" s="212"/>
      <c r="O37" s="212"/>
      <c r="P37" s="234">
        <f t="shared" si="3"/>
        <v>4727.75</v>
      </c>
      <c r="Q37" s="1"/>
    </row>
    <row r="38" spans="1:17" ht="12.75">
      <c r="A38" s="74" t="s">
        <v>30</v>
      </c>
      <c r="B38" s="7"/>
      <c r="C38" s="212">
        <v>47.2</v>
      </c>
      <c r="D38" s="212">
        <v>47.11</v>
      </c>
      <c r="E38" s="212">
        <v>42</v>
      </c>
      <c r="F38" s="212">
        <v>53.6</v>
      </c>
      <c r="G38" s="212">
        <v>33.8</v>
      </c>
      <c r="H38" s="212">
        <v>15.6</v>
      </c>
      <c r="I38" s="212">
        <v>28</v>
      </c>
      <c r="J38" s="212">
        <v>67.8</v>
      </c>
      <c r="K38" s="212">
        <v>22.8</v>
      </c>
      <c r="L38" s="212">
        <v>77.6</v>
      </c>
      <c r="M38" s="212">
        <v>47.2</v>
      </c>
      <c r="N38" s="212"/>
      <c r="O38" s="212"/>
      <c r="P38" s="234">
        <f t="shared" si="3"/>
        <v>482.71</v>
      </c>
      <c r="Q38" s="1"/>
    </row>
    <row r="39" spans="1:17" ht="12.75">
      <c r="A39" s="74" t="s">
        <v>31</v>
      </c>
      <c r="B39" s="7"/>
      <c r="C39" s="212">
        <v>25.4</v>
      </c>
      <c r="D39" s="212">
        <v>34.7</v>
      </c>
      <c r="E39" s="212">
        <v>30.9</v>
      </c>
      <c r="F39" s="212">
        <v>19</v>
      </c>
      <c r="G39" s="212">
        <v>32.9</v>
      </c>
      <c r="H39" s="212">
        <v>18.6</v>
      </c>
      <c r="I39" s="212">
        <v>26.7</v>
      </c>
      <c r="J39" s="212">
        <v>17.2</v>
      </c>
      <c r="K39" s="212">
        <v>28.1</v>
      </c>
      <c r="L39" s="212">
        <v>23.9</v>
      </c>
      <c r="M39" s="212">
        <v>25</v>
      </c>
      <c r="N39" s="212"/>
      <c r="O39" s="212"/>
      <c r="P39" s="234">
        <f t="shared" si="3"/>
        <v>282.4</v>
      </c>
      <c r="Q39" s="1"/>
    </row>
    <row r="40" spans="1:17" ht="12.75">
      <c r="A40" s="74" t="s">
        <v>183</v>
      </c>
      <c r="B40" s="7"/>
      <c r="C40" s="212">
        <v>0</v>
      </c>
      <c r="D40" s="212">
        <v>0</v>
      </c>
      <c r="E40" s="212">
        <v>0</v>
      </c>
      <c r="F40" s="212">
        <v>0</v>
      </c>
      <c r="G40" s="212">
        <v>31</v>
      </c>
      <c r="H40" s="212">
        <v>292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/>
      <c r="O40" s="212"/>
      <c r="P40" s="234">
        <f t="shared" si="3"/>
        <v>323</v>
      </c>
      <c r="Q40" s="1"/>
    </row>
    <row r="41" spans="1:17" s="106" customFormat="1" ht="19.5" customHeight="1" thickBot="1">
      <c r="A41" s="140" t="s">
        <v>143</v>
      </c>
      <c r="B41" s="142"/>
      <c r="C41" s="219">
        <f>SUM(C17:C40)</f>
        <v>3047.6099999999997</v>
      </c>
      <c r="D41" s="219">
        <f aca="true" t="shared" si="4" ref="D41:Q41">SUM(D17:D40)</f>
        <v>3319.73</v>
      </c>
      <c r="E41" s="219">
        <f t="shared" si="4"/>
        <v>2886.89</v>
      </c>
      <c r="F41" s="219">
        <f t="shared" si="4"/>
        <v>3012.3500000000004</v>
      </c>
      <c r="G41" s="219">
        <f t="shared" si="4"/>
        <v>3152.5099999999998</v>
      </c>
      <c r="H41" s="219">
        <f t="shared" si="4"/>
        <v>3225.6700000000005</v>
      </c>
      <c r="I41" s="219">
        <f t="shared" si="4"/>
        <v>3575.62</v>
      </c>
      <c r="J41" s="219">
        <f t="shared" si="4"/>
        <v>3946.7300000000005</v>
      </c>
      <c r="K41" s="219">
        <f t="shared" si="4"/>
        <v>3564.4300000000003</v>
      </c>
      <c r="L41" s="219">
        <f t="shared" si="4"/>
        <v>2328.21</v>
      </c>
      <c r="M41" s="219">
        <f t="shared" si="4"/>
        <v>4304.49</v>
      </c>
      <c r="N41" s="219">
        <f t="shared" si="4"/>
        <v>0</v>
      </c>
      <c r="O41" s="219">
        <f t="shared" si="4"/>
        <v>0</v>
      </c>
      <c r="P41" s="219">
        <f t="shared" si="4"/>
        <v>36364.240000000005</v>
      </c>
      <c r="Q41" s="111">
        <f t="shared" si="4"/>
        <v>0</v>
      </c>
    </row>
    <row r="42" spans="1:17" ht="13.5" thickTop="1">
      <c r="A42" s="40"/>
      <c r="B42" s="5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35"/>
      <c r="Q42" s="1"/>
    </row>
    <row r="43" spans="1:17" ht="15.75">
      <c r="A43" s="136" t="s">
        <v>32</v>
      </c>
      <c r="B43" s="5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35"/>
      <c r="Q43" s="1"/>
    </row>
    <row r="44" spans="1:17" ht="12.75">
      <c r="A44" s="74" t="s">
        <v>33</v>
      </c>
      <c r="B44" s="5"/>
      <c r="C44" s="212">
        <v>17.1</v>
      </c>
      <c r="D44" s="212">
        <v>42.3</v>
      </c>
      <c r="E44" s="212">
        <v>21</v>
      </c>
      <c r="F44" s="212">
        <v>23</v>
      </c>
      <c r="G44" s="212">
        <v>29.4</v>
      </c>
      <c r="H44" s="212">
        <v>25.2</v>
      </c>
      <c r="I44" s="212">
        <v>10.4</v>
      </c>
      <c r="J44" s="212">
        <v>15.9</v>
      </c>
      <c r="K44" s="212">
        <v>42</v>
      </c>
      <c r="L44" s="212">
        <v>14.7</v>
      </c>
      <c r="M44" s="212">
        <v>72.5</v>
      </c>
      <c r="N44" s="212"/>
      <c r="O44" s="212"/>
      <c r="P44" s="234">
        <f>SUM(C44:O44)</f>
        <v>313.5</v>
      </c>
      <c r="Q44" s="1"/>
    </row>
    <row r="45" spans="1:17" ht="12.75">
      <c r="A45" s="41"/>
      <c r="B45" s="5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34"/>
      <c r="Q45" s="1"/>
    </row>
    <row r="46" spans="1:17" ht="15.75">
      <c r="A46" s="136" t="s">
        <v>93</v>
      </c>
      <c r="B46" s="5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34"/>
      <c r="Q46" s="1"/>
    </row>
    <row r="47" spans="1:17" ht="12.75">
      <c r="A47" s="74" t="s">
        <v>94</v>
      </c>
      <c r="B47" s="5"/>
      <c r="C47" s="212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23</v>
      </c>
      <c r="I47" s="212">
        <v>0</v>
      </c>
      <c r="J47" s="212">
        <v>0</v>
      </c>
      <c r="K47" s="212">
        <v>80.6</v>
      </c>
      <c r="L47" s="212">
        <v>0</v>
      </c>
      <c r="M47" s="212">
        <v>0</v>
      </c>
      <c r="N47" s="212"/>
      <c r="O47" s="212"/>
      <c r="P47" s="234">
        <f>SUM(C47:O47)</f>
        <v>103.6</v>
      </c>
      <c r="Q47" s="1"/>
    </row>
    <row r="48" spans="1:17" ht="12.75">
      <c r="A48" s="74" t="s">
        <v>95</v>
      </c>
      <c r="B48" s="5"/>
      <c r="C48" s="212">
        <v>63.54</v>
      </c>
      <c r="D48" s="212">
        <v>50.07</v>
      </c>
      <c r="E48" s="212">
        <v>46.47</v>
      </c>
      <c r="F48" s="212">
        <v>37.92</v>
      </c>
      <c r="G48" s="212">
        <v>45.26</v>
      </c>
      <c r="H48" s="212">
        <v>25.76</v>
      </c>
      <c r="I48" s="212">
        <v>46.34</v>
      </c>
      <c r="J48" s="212">
        <v>60.77</v>
      </c>
      <c r="K48" s="212">
        <v>41.52</v>
      </c>
      <c r="L48" s="212">
        <v>23.85</v>
      </c>
      <c r="M48" s="212">
        <v>39</v>
      </c>
      <c r="N48" s="212"/>
      <c r="O48" s="212"/>
      <c r="P48" s="234">
        <f>SUM(C48:O48)</f>
        <v>480.5</v>
      </c>
      <c r="Q48" s="1"/>
    </row>
    <row r="49" spans="1:17" ht="12.75">
      <c r="A49" s="74" t="s">
        <v>96</v>
      </c>
      <c r="B49" s="5"/>
      <c r="C49" s="212">
        <v>146.2</v>
      </c>
      <c r="D49" s="212">
        <v>151.25</v>
      </c>
      <c r="E49" s="212">
        <v>156.65</v>
      </c>
      <c r="F49" s="212">
        <v>143.95</v>
      </c>
      <c r="G49" s="212">
        <v>125.95</v>
      </c>
      <c r="H49" s="212">
        <v>159.75</v>
      </c>
      <c r="I49" s="212">
        <v>65.55</v>
      </c>
      <c r="J49" s="212">
        <v>91.7</v>
      </c>
      <c r="K49" s="212">
        <v>172.06</v>
      </c>
      <c r="L49" s="212">
        <v>57.3</v>
      </c>
      <c r="M49" s="212">
        <v>130.15</v>
      </c>
      <c r="N49" s="212"/>
      <c r="O49" s="212"/>
      <c r="P49" s="234">
        <f>SUM(C49:O49)</f>
        <v>1400.51</v>
      </c>
      <c r="Q49" s="1"/>
    </row>
    <row r="50" spans="1:17" ht="12.75">
      <c r="A50" s="74" t="s">
        <v>232</v>
      </c>
      <c r="B50" s="5"/>
      <c r="C50" s="212">
        <v>0</v>
      </c>
      <c r="D50" s="212">
        <v>0</v>
      </c>
      <c r="E50" s="212">
        <v>0</v>
      </c>
      <c r="F50" s="212">
        <v>2.5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/>
      <c r="O50" s="212"/>
      <c r="P50" s="234">
        <f>SUM(C50:O50)</f>
        <v>2.5</v>
      </c>
      <c r="Q50" s="1"/>
    </row>
    <row r="51" spans="1:17" ht="12.75">
      <c r="A51" s="74" t="s">
        <v>88</v>
      </c>
      <c r="B51" s="5"/>
      <c r="C51" s="212">
        <v>40</v>
      </c>
      <c r="D51" s="212">
        <v>83</v>
      </c>
      <c r="E51" s="212">
        <v>0</v>
      </c>
      <c r="F51" s="212">
        <v>365</v>
      </c>
      <c r="G51" s="212">
        <v>46</v>
      </c>
      <c r="H51" s="212">
        <v>66</v>
      </c>
      <c r="I51" s="212">
        <v>79.1</v>
      </c>
      <c r="J51" s="212">
        <v>158.9</v>
      </c>
      <c r="K51" s="212">
        <v>88.95</v>
      </c>
      <c r="L51" s="212">
        <v>73.41</v>
      </c>
      <c r="M51" s="212">
        <v>121.55</v>
      </c>
      <c r="N51" s="212"/>
      <c r="O51" s="212"/>
      <c r="P51" s="234">
        <f>SUM(C51:O51)</f>
        <v>1121.91</v>
      </c>
      <c r="Q51" s="1"/>
    </row>
    <row r="52" spans="1:17" s="92" customFormat="1" ht="19.5" customHeight="1" thickBot="1">
      <c r="A52" s="140" t="s">
        <v>147</v>
      </c>
      <c r="B52" s="141"/>
      <c r="C52" s="219">
        <f aca="true" t="shared" si="5" ref="C52:P52">SUM(C47:C51)</f>
        <v>249.73999999999998</v>
      </c>
      <c r="D52" s="219">
        <f t="shared" si="5"/>
        <v>284.32</v>
      </c>
      <c r="E52" s="219">
        <f t="shared" si="5"/>
        <v>203.12</v>
      </c>
      <c r="F52" s="219">
        <f t="shared" si="5"/>
        <v>549.37</v>
      </c>
      <c r="G52" s="219">
        <f t="shared" si="5"/>
        <v>217.21</v>
      </c>
      <c r="H52" s="219">
        <f t="shared" si="5"/>
        <v>274.51</v>
      </c>
      <c r="I52" s="219">
        <f t="shared" si="5"/>
        <v>190.99</v>
      </c>
      <c r="J52" s="219">
        <f t="shared" si="5"/>
        <v>311.37</v>
      </c>
      <c r="K52" s="219">
        <f t="shared" si="5"/>
        <v>383.13</v>
      </c>
      <c r="L52" s="219">
        <f t="shared" si="5"/>
        <v>154.56</v>
      </c>
      <c r="M52" s="219">
        <f t="shared" si="5"/>
        <v>290.7</v>
      </c>
      <c r="N52" s="219">
        <f t="shared" si="5"/>
        <v>0</v>
      </c>
      <c r="O52" s="219">
        <f t="shared" si="5"/>
        <v>0</v>
      </c>
      <c r="P52" s="219">
        <f t="shared" si="5"/>
        <v>3109.0200000000004</v>
      </c>
      <c r="Q52" s="91"/>
    </row>
    <row r="53" spans="1:17" ht="8.25" customHeight="1" thickTop="1">
      <c r="A53" s="42"/>
      <c r="B53" s="5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35"/>
      <c r="Q53" s="1"/>
    </row>
    <row r="54" spans="1:17" ht="18.75">
      <c r="A54" s="137" t="s">
        <v>10</v>
      </c>
      <c r="B54" s="5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35"/>
      <c r="Q54" s="1"/>
    </row>
    <row r="55" spans="1:17" ht="12.75">
      <c r="A55" s="74" t="s">
        <v>102</v>
      </c>
      <c r="B55" s="6"/>
      <c r="C55" s="212">
        <v>2363.56</v>
      </c>
      <c r="D55" s="212">
        <v>1637.34</v>
      </c>
      <c r="E55" s="212">
        <v>2193.5</v>
      </c>
      <c r="F55" s="212">
        <v>2374.72</v>
      </c>
      <c r="G55" s="212">
        <v>2104.17</v>
      </c>
      <c r="H55" s="212">
        <v>2212.5</v>
      </c>
      <c r="I55" s="212">
        <v>2440.28</v>
      </c>
      <c r="J55" s="212">
        <v>2683.75</v>
      </c>
      <c r="K55" s="212">
        <v>3019.99</v>
      </c>
      <c r="L55" s="212">
        <v>1774.49</v>
      </c>
      <c r="M55" s="212">
        <v>2843.15</v>
      </c>
      <c r="N55" s="212"/>
      <c r="O55" s="212"/>
      <c r="P55" s="234">
        <f aca="true" t="shared" si="6" ref="P55:P62">SUM(C55:O55)</f>
        <v>25647.45</v>
      </c>
      <c r="Q55" s="1"/>
    </row>
    <row r="56" spans="1:17" ht="12.75">
      <c r="A56" s="74" t="s">
        <v>97</v>
      </c>
      <c r="B56" s="6"/>
      <c r="C56" s="212">
        <v>593.15</v>
      </c>
      <c r="D56" s="212">
        <v>976.41</v>
      </c>
      <c r="E56" s="212">
        <v>384.47</v>
      </c>
      <c r="F56" s="212">
        <v>287.74</v>
      </c>
      <c r="G56" s="212">
        <v>312.69</v>
      </c>
      <c r="H56" s="212">
        <v>351.26</v>
      </c>
      <c r="I56" s="212">
        <v>377.81</v>
      </c>
      <c r="J56" s="212">
        <v>375.23</v>
      </c>
      <c r="K56" s="212">
        <v>161.82</v>
      </c>
      <c r="L56" s="212">
        <v>150.51</v>
      </c>
      <c r="M56" s="212">
        <v>250.16</v>
      </c>
      <c r="N56" s="212"/>
      <c r="O56" s="212"/>
      <c r="P56" s="234">
        <f t="shared" si="6"/>
        <v>4221.25</v>
      </c>
      <c r="Q56" s="1"/>
    </row>
    <row r="57" spans="1:17" ht="12.75">
      <c r="A57" s="74" t="s">
        <v>34</v>
      </c>
      <c r="B57" s="6"/>
      <c r="C57" s="212">
        <v>0</v>
      </c>
      <c r="D57" s="212">
        <v>0</v>
      </c>
      <c r="E57" s="212">
        <v>0</v>
      </c>
      <c r="F57" s="212">
        <v>0</v>
      </c>
      <c r="G57" s="212">
        <v>0</v>
      </c>
      <c r="H57" s="212">
        <v>0</v>
      </c>
      <c r="I57" s="212">
        <v>0</v>
      </c>
      <c r="J57" s="212">
        <v>0</v>
      </c>
      <c r="K57" s="212">
        <v>0</v>
      </c>
      <c r="L57" s="212">
        <v>0</v>
      </c>
      <c r="M57" s="212">
        <v>683.45</v>
      </c>
      <c r="N57" s="212"/>
      <c r="O57" s="212"/>
      <c r="P57" s="234">
        <f t="shared" si="6"/>
        <v>683.45</v>
      </c>
      <c r="Q57" s="1"/>
    </row>
    <row r="58" spans="1:17" ht="12.75">
      <c r="A58" s="74" t="s">
        <v>35</v>
      </c>
      <c r="B58" s="6"/>
      <c r="C58" s="212">
        <v>0</v>
      </c>
      <c r="D58" s="212">
        <v>4556.5</v>
      </c>
      <c r="E58" s="212">
        <v>0</v>
      </c>
      <c r="F58" s="212">
        <v>0</v>
      </c>
      <c r="G58" s="212">
        <v>0</v>
      </c>
      <c r="H58" s="212">
        <v>0</v>
      </c>
      <c r="I58" s="212">
        <v>2201.4</v>
      </c>
      <c r="J58" s="212">
        <v>0</v>
      </c>
      <c r="K58" s="212">
        <v>0</v>
      </c>
      <c r="L58" s="212">
        <v>1107</v>
      </c>
      <c r="M58" s="212">
        <v>0</v>
      </c>
      <c r="N58" s="212"/>
      <c r="O58" s="212"/>
      <c r="P58" s="234">
        <f t="shared" si="6"/>
        <v>7864.9</v>
      </c>
      <c r="Q58" s="1"/>
    </row>
    <row r="59" spans="1:17" ht="12.75">
      <c r="A59" s="74" t="s">
        <v>98</v>
      </c>
      <c r="B59" s="6"/>
      <c r="C59" s="212">
        <v>170</v>
      </c>
      <c r="D59" s="212">
        <v>215</v>
      </c>
      <c r="E59" s="212">
        <v>301.5</v>
      </c>
      <c r="F59" s="212">
        <v>84</v>
      </c>
      <c r="G59" s="212">
        <v>97</v>
      </c>
      <c r="H59" s="212">
        <v>152</v>
      </c>
      <c r="I59" s="212">
        <v>148</v>
      </c>
      <c r="J59" s="212">
        <v>128.5</v>
      </c>
      <c r="K59" s="212">
        <v>420</v>
      </c>
      <c r="L59" s="212">
        <v>125</v>
      </c>
      <c r="M59" s="212">
        <v>135</v>
      </c>
      <c r="N59" s="212"/>
      <c r="O59" s="212"/>
      <c r="P59" s="234">
        <f t="shared" si="6"/>
        <v>1976</v>
      </c>
      <c r="Q59" s="1"/>
    </row>
    <row r="60" spans="1:17" ht="12.75">
      <c r="A60" s="74" t="s">
        <v>11</v>
      </c>
      <c r="B60" s="6"/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/>
      <c r="O60" s="212"/>
      <c r="P60" s="234">
        <f t="shared" si="6"/>
        <v>0</v>
      </c>
      <c r="Q60" s="1"/>
    </row>
    <row r="61" spans="1:17" ht="12.75">
      <c r="A61" s="74" t="s">
        <v>36</v>
      </c>
      <c r="B61" s="6"/>
      <c r="C61" s="212">
        <v>0</v>
      </c>
      <c r="D61" s="212">
        <v>0</v>
      </c>
      <c r="E61" s="212">
        <v>10.1</v>
      </c>
      <c r="F61" s="212">
        <v>11.91</v>
      </c>
      <c r="G61" s="212">
        <v>67.49</v>
      </c>
      <c r="H61" s="212">
        <v>0</v>
      </c>
      <c r="I61" s="212">
        <v>0</v>
      </c>
      <c r="J61" s="212">
        <v>10.2</v>
      </c>
      <c r="K61" s="212">
        <v>0</v>
      </c>
      <c r="L61" s="212">
        <v>0</v>
      </c>
      <c r="M61" s="212">
        <v>40.47</v>
      </c>
      <c r="N61" s="212"/>
      <c r="O61" s="212"/>
      <c r="P61" s="234">
        <f t="shared" si="6"/>
        <v>140.17000000000002</v>
      </c>
      <c r="Q61" s="1"/>
    </row>
    <row r="62" spans="1:17" ht="12.75">
      <c r="A62" s="74" t="s">
        <v>15</v>
      </c>
      <c r="B62" s="6"/>
      <c r="C62" s="212">
        <v>12</v>
      </c>
      <c r="D62" s="212">
        <v>0</v>
      </c>
      <c r="E62" s="212">
        <v>0</v>
      </c>
      <c r="F62" s="212">
        <v>0</v>
      </c>
      <c r="G62" s="212">
        <v>1</v>
      </c>
      <c r="H62" s="212">
        <v>1.5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/>
      <c r="O62" s="212"/>
      <c r="P62" s="234">
        <f t="shared" si="6"/>
        <v>14.5</v>
      </c>
      <c r="Q62" s="1"/>
    </row>
    <row r="63" spans="1:17" s="92" customFormat="1" ht="18.75" customHeight="1" thickBot="1">
      <c r="A63" s="138" t="s">
        <v>144</v>
      </c>
      <c r="B63" s="139"/>
      <c r="C63" s="219">
        <f>SUM(C55:C62)</f>
        <v>3138.71</v>
      </c>
      <c r="D63" s="219">
        <f aca="true" t="shared" si="7" ref="D63:Q63">SUM(D55:D62)</f>
        <v>7385.25</v>
      </c>
      <c r="E63" s="219">
        <f t="shared" si="7"/>
        <v>2889.57</v>
      </c>
      <c r="F63" s="219">
        <f t="shared" si="7"/>
        <v>2758.37</v>
      </c>
      <c r="G63" s="219">
        <f t="shared" si="7"/>
        <v>2582.35</v>
      </c>
      <c r="H63" s="219">
        <f t="shared" si="7"/>
        <v>2717.26</v>
      </c>
      <c r="I63" s="219">
        <f t="shared" si="7"/>
        <v>5167.49</v>
      </c>
      <c r="J63" s="219">
        <f t="shared" si="7"/>
        <v>3197.68</v>
      </c>
      <c r="K63" s="219">
        <f t="shared" si="7"/>
        <v>3601.81</v>
      </c>
      <c r="L63" s="219">
        <f t="shared" si="7"/>
        <v>3157</v>
      </c>
      <c r="M63" s="219">
        <f t="shared" si="7"/>
        <v>3952.23</v>
      </c>
      <c r="N63" s="219">
        <f t="shared" si="7"/>
        <v>0</v>
      </c>
      <c r="O63" s="219">
        <f t="shared" si="7"/>
        <v>0</v>
      </c>
      <c r="P63" s="219">
        <f t="shared" si="7"/>
        <v>40547.72</v>
      </c>
      <c r="Q63" s="111">
        <f t="shared" si="7"/>
        <v>0</v>
      </c>
    </row>
    <row r="64" spans="1:17" ht="7.5" customHeight="1" thickBot="1" thickTop="1">
      <c r="A64" s="18"/>
      <c r="B64" s="5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36"/>
      <c r="Q64" s="1"/>
    </row>
    <row r="65" spans="1:18" s="92" customFormat="1" ht="20.25" customHeight="1">
      <c r="A65" s="306" t="s">
        <v>146</v>
      </c>
      <c r="B65" s="143"/>
      <c r="C65" s="237">
        <f aca="true" t="shared" si="8" ref="C65:P65">SUM(C14+C41+C44+C52+C63)</f>
        <v>10179.869999999999</v>
      </c>
      <c r="D65" s="237">
        <f t="shared" si="8"/>
        <v>16925.11</v>
      </c>
      <c r="E65" s="237">
        <f t="shared" si="8"/>
        <v>9222.039999999999</v>
      </c>
      <c r="F65" s="237">
        <f t="shared" si="8"/>
        <v>9535.029999999999</v>
      </c>
      <c r="G65" s="237">
        <f t="shared" si="8"/>
        <v>9270.97</v>
      </c>
      <c r="H65" s="237">
        <f t="shared" si="8"/>
        <v>8665.630000000001</v>
      </c>
      <c r="I65" s="237">
        <f t="shared" si="8"/>
        <v>12258.949999999999</v>
      </c>
      <c r="J65" s="237">
        <f t="shared" si="8"/>
        <v>11073.87</v>
      </c>
      <c r="K65" s="237">
        <f t="shared" si="8"/>
        <v>11589.36</v>
      </c>
      <c r="L65" s="237">
        <f t="shared" si="8"/>
        <v>8753.19</v>
      </c>
      <c r="M65" s="237">
        <f t="shared" si="8"/>
        <v>12399.369999999999</v>
      </c>
      <c r="N65" s="237">
        <f t="shared" si="8"/>
        <v>0</v>
      </c>
      <c r="O65" s="237">
        <f t="shared" si="8"/>
        <v>0</v>
      </c>
      <c r="P65" s="237">
        <f t="shared" si="8"/>
        <v>119873.39000000003</v>
      </c>
      <c r="Q65" s="91">
        <f>SUM(C65:O65)</f>
        <v>119873.38999999998</v>
      </c>
      <c r="R65" s="94">
        <f>SUM(C65:O65)</f>
        <v>119873.38999999998</v>
      </c>
    </row>
    <row r="66" spans="1:17" s="92" customFormat="1" ht="18.75" customHeight="1" thickBot="1">
      <c r="A66" s="131" t="s">
        <v>16</v>
      </c>
      <c r="B66" s="144">
        <v>1.175</v>
      </c>
      <c r="C66" s="238">
        <f>SUM(C67/$B$66+(C19+C23+C25+C27+C30+C32+C33+C34+C35+C39+C40+C47+C48+C49+C51+C56+C57+C58+C59+C61))</f>
        <v>8992.735531914892</v>
      </c>
      <c r="D66" s="238">
        <f aca="true" t="shared" si="9" ref="D66:O66">SUM(D67/$B$66+(D19+D23+D25+D27+D30+D32+D33+D34+D35+D39+D40+D47+D48+D49+D51+D56+D57+D58+D59+D61))</f>
        <v>15568.888297872341</v>
      </c>
      <c r="E66" s="238">
        <f t="shared" si="9"/>
        <v>8181.531702127659</v>
      </c>
      <c r="F66" s="238">
        <f t="shared" si="9"/>
        <v>8451.244468085104</v>
      </c>
      <c r="G66" s="238">
        <f t="shared" si="9"/>
        <v>8266.615957446807</v>
      </c>
      <c r="H66" s="238">
        <f t="shared" si="9"/>
        <v>7776.288936170214</v>
      </c>
      <c r="I66" s="238">
        <f t="shared" si="9"/>
        <v>11137.195531914893</v>
      </c>
      <c r="J66" s="238">
        <f t="shared" si="9"/>
        <v>9817.728936170213</v>
      </c>
      <c r="K66" s="238">
        <f t="shared" si="9"/>
        <v>10228.451276595744</v>
      </c>
      <c r="L66" s="238">
        <f t="shared" si="9"/>
        <v>7830.287659574469</v>
      </c>
      <c r="M66" s="238">
        <f t="shared" si="9"/>
        <v>11054.364680851062</v>
      </c>
      <c r="N66" s="238">
        <f t="shared" si="9"/>
        <v>0</v>
      </c>
      <c r="O66" s="238">
        <f t="shared" si="9"/>
        <v>0</v>
      </c>
      <c r="P66" s="239">
        <f>SUM(C66:O66)</f>
        <v>107305.33297872341</v>
      </c>
      <c r="Q66" s="91"/>
    </row>
    <row r="67" spans="3:17" ht="12.75" hidden="1">
      <c r="C67" s="227">
        <f>SUM(C65-(C19+C23+C25+C27+C30+C32+C33+C34+C35+C39+C40+C47+C48+C49+C50+C51+C56+C57+C58+C59+C61))</f>
        <v>7970.759999999998</v>
      </c>
      <c r="D67" s="227">
        <f aca="true" t="shared" si="10" ref="D67:O67">SUM(D65-(D19+D23+D25+D27+D30+D32+D33+D34+D35+D39+D40+D47+D48+D49+D50+D51+D56+D57+D58+D59+D61))</f>
        <v>9106.060000000001</v>
      </c>
      <c r="E67" s="227">
        <f t="shared" si="10"/>
        <v>6986.269999999999</v>
      </c>
      <c r="F67" s="227">
        <f t="shared" si="10"/>
        <v>7260.059999999999</v>
      </c>
      <c r="G67" s="227">
        <f t="shared" si="10"/>
        <v>6743.5199999999995</v>
      </c>
      <c r="H67" s="227">
        <f t="shared" si="10"/>
        <v>5971.290000000001</v>
      </c>
      <c r="I67" s="227">
        <f t="shared" si="10"/>
        <v>7531.779999999999</v>
      </c>
      <c r="J67" s="227">
        <f t="shared" si="10"/>
        <v>8434.09</v>
      </c>
      <c r="K67" s="227">
        <f t="shared" si="10"/>
        <v>9137.53</v>
      </c>
      <c r="L67" s="227">
        <f t="shared" si="10"/>
        <v>6196.630000000001</v>
      </c>
      <c r="M67" s="227">
        <f t="shared" si="10"/>
        <v>9030.749999999998</v>
      </c>
      <c r="N67" s="227">
        <f t="shared" si="10"/>
        <v>0</v>
      </c>
      <c r="O67" s="227">
        <f t="shared" si="10"/>
        <v>0</v>
      </c>
      <c r="P67" s="227"/>
      <c r="Q67" s="1"/>
    </row>
    <row r="68" spans="3:17" ht="6.75" customHeight="1" thickBot="1"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1"/>
    </row>
    <row r="69" spans="1:17" ht="22.5" customHeight="1" thickBot="1">
      <c r="A69" s="301" t="s">
        <v>162</v>
      </c>
      <c r="B69" s="305"/>
      <c r="C69" s="300">
        <v>5495.79</v>
      </c>
      <c r="D69" s="302">
        <v>10185.81</v>
      </c>
      <c r="E69" s="300">
        <v>5158.8</v>
      </c>
      <c r="F69" s="302">
        <v>5111.3</v>
      </c>
      <c r="G69" s="300">
        <v>4884.47</v>
      </c>
      <c r="H69" s="302">
        <v>5021.36</v>
      </c>
      <c r="I69" s="300">
        <v>8074.87</v>
      </c>
      <c r="J69" s="302">
        <v>6355.56</v>
      </c>
      <c r="K69" s="300">
        <v>6395.27</v>
      </c>
      <c r="L69" s="302">
        <v>4948.58</v>
      </c>
      <c r="M69" s="300">
        <v>7441.48</v>
      </c>
      <c r="N69" s="302"/>
      <c r="O69" s="300"/>
      <c r="P69" s="302">
        <f>SUM(C69:O69)</f>
        <v>69073.29</v>
      </c>
      <c r="Q69" s="1"/>
    </row>
    <row r="70" spans="3:17" ht="6.75" customHeight="1" thickBot="1"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1"/>
    </row>
    <row r="71" spans="1:16" s="205" customFormat="1" ht="19.5" thickBot="1">
      <c r="A71" s="196" t="s">
        <v>179</v>
      </c>
      <c r="B71" s="197"/>
      <c r="C71" s="228">
        <v>4896</v>
      </c>
      <c r="D71" s="228">
        <v>6536</v>
      </c>
      <c r="E71" s="228">
        <v>6336</v>
      </c>
      <c r="F71" s="228">
        <v>6336</v>
      </c>
      <c r="G71" s="228">
        <v>6436</v>
      </c>
      <c r="H71" s="228">
        <v>6436</v>
      </c>
      <c r="I71" s="228">
        <v>6436</v>
      </c>
      <c r="J71" s="228">
        <v>11036</v>
      </c>
      <c r="K71" s="228">
        <v>5926</v>
      </c>
      <c r="L71" s="228">
        <v>3476</v>
      </c>
      <c r="M71" s="228">
        <v>9396</v>
      </c>
      <c r="N71" s="228"/>
      <c r="O71" s="228"/>
      <c r="P71" s="228">
        <f>SUM(C71:O71)</f>
        <v>73246</v>
      </c>
    </row>
    <row r="72" spans="3:16" ht="6" customHeight="1" thickBot="1"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</row>
    <row r="73" spans="1:16" s="206" customFormat="1" ht="19.5" thickBot="1">
      <c r="A73" s="198" t="s">
        <v>181</v>
      </c>
      <c r="B73" s="199"/>
      <c r="C73" s="230">
        <f>SUM(C69-C71)</f>
        <v>599.79</v>
      </c>
      <c r="D73" s="230">
        <f aca="true" t="shared" si="11" ref="D73:O73">SUM(D69-D71)</f>
        <v>3649.8099999999995</v>
      </c>
      <c r="E73" s="259">
        <f t="shared" si="11"/>
        <v>-1177.1999999999998</v>
      </c>
      <c r="F73" s="259">
        <f t="shared" si="11"/>
        <v>-1224.6999999999998</v>
      </c>
      <c r="G73" s="259">
        <f t="shared" si="11"/>
        <v>-1551.5299999999997</v>
      </c>
      <c r="H73" s="259">
        <f t="shared" si="11"/>
        <v>-1414.6400000000003</v>
      </c>
      <c r="I73" s="230">
        <f t="shared" si="11"/>
        <v>1638.87</v>
      </c>
      <c r="J73" s="259">
        <f t="shared" si="11"/>
        <v>-4680.44</v>
      </c>
      <c r="K73" s="230">
        <f t="shared" si="11"/>
        <v>469.27000000000044</v>
      </c>
      <c r="L73" s="230">
        <f t="shared" si="11"/>
        <v>1472.58</v>
      </c>
      <c r="M73" s="279">
        <f t="shared" si="11"/>
        <v>-1954.5200000000004</v>
      </c>
      <c r="N73" s="230">
        <f t="shared" si="11"/>
        <v>0</v>
      </c>
      <c r="O73" s="230">
        <f t="shared" si="11"/>
        <v>0</v>
      </c>
      <c r="P73" s="259">
        <f>SUM(C73:O73)</f>
        <v>-4172.71</v>
      </c>
    </row>
    <row r="74" spans="3:16" ht="6" customHeight="1" thickBot="1"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</row>
    <row r="75" spans="1:17" ht="30.75" customHeight="1" thickBot="1">
      <c r="A75" s="192" t="s">
        <v>180</v>
      </c>
      <c r="B75" s="193"/>
      <c r="C75" s="231" t="str">
        <f>IF(C69=C71,"ON TARGET",IF(C69&gt;C71,"ABOVE TARGET","BELOW TARGET"))</f>
        <v>ABOVE TARGET</v>
      </c>
      <c r="D75" s="231" t="str">
        <f aca="true" t="shared" si="12" ref="D75:P75">IF(D69=D71,"ON TARGET",IF(D69&gt;D71,"ABOVE TARGET","BELOW TARGET"))</f>
        <v>ABOVE TARGET</v>
      </c>
      <c r="E75" s="231" t="str">
        <f t="shared" si="12"/>
        <v>BELOW TARGET</v>
      </c>
      <c r="F75" s="231" t="str">
        <f t="shared" si="12"/>
        <v>BELOW TARGET</v>
      </c>
      <c r="G75" s="231" t="str">
        <f t="shared" si="12"/>
        <v>BELOW TARGET</v>
      </c>
      <c r="H75" s="231" t="str">
        <f t="shared" si="12"/>
        <v>BELOW TARGET</v>
      </c>
      <c r="I75" s="231" t="str">
        <f t="shared" si="12"/>
        <v>ABOVE TARGET</v>
      </c>
      <c r="J75" s="231" t="str">
        <f t="shared" si="12"/>
        <v>BELOW TARGET</v>
      </c>
      <c r="K75" s="231" t="str">
        <f t="shared" si="12"/>
        <v>ABOVE TARGET</v>
      </c>
      <c r="L75" s="231" t="str">
        <f t="shared" si="12"/>
        <v>ABOVE TARGET</v>
      </c>
      <c r="M75" s="231" t="str">
        <f t="shared" si="12"/>
        <v>BELOW TARGET</v>
      </c>
      <c r="N75" s="231" t="str">
        <f t="shared" si="12"/>
        <v>ON TARGET</v>
      </c>
      <c r="O75" s="231" t="str">
        <f t="shared" si="12"/>
        <v>ON TARGET</v>
      </c>
      <c r="P75" s="231" t="str">
        <f t="shared" si="12"/>
        <v>BELOW TARGET</v>
      </c>
      <c r="Q75" s="194"/>
    </row>
    <row r="76" spans="3:16" ht="12.75"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</row>
    <row r="77" spans="1:16" s="269" customFormat="1" ht="15.75">
      <c r="A77" s="273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</row>
    <row r="78" spans="3:16" ht="12.75"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79" spans="3:16" ht="12.75"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</row>
    <row r="80" spans="3:16" ht="12.75"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</row>
    <row r="81" spans="3:16" ht="12.75"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</row>
    <row r="82" spans="1:16" s="208" customFormat="1" ht="22.5" customHeight="1" hidden="1" thickBot="1">
      <c r="A82" s="208" t="s">
        <v>162</v>
      </c>
      <c r="C82" s="241">
        <v>5495.79</v>
      </c>
      <c r="D82" s="241">
        <v>10185.81</v>
      </c>
      <c r="E82" s="241">
        <v>5158.8</v>
      </c>
      <c r="F82" s="283">
        <v>5111.3</v>
      </c>
      <c r="G82" s="241">
        <v>4884.47</v>
      </c>
      <c r="H82" s="241">
        <v>5021.36</v>
      </c>
      <c r="I82" s="241">
        <v>8074.87</v>
      </c>
      <c r="J82" s="241">
        <v>6355.56</v>
      </c>
      <c r="K82" s="241">
        <v>6395.27</v>
      </c>
      <c r="L82" s="241">
        <v>4948.58</v>
      </c>
      <c r="M82" s="300">
        <v>7441.48</v>
      </c>
      <c r="N82" s="241"/>
      <c r="O82" s="241"/>
      <c r="P82" s="241">
        <f>SUM(C82:O82)</f>
        <v>69073.29</v>
      </c>
    </row>
    <row r="83" spans="1:16" s="205" customFormat="1" ht="19.5" hidden="1" thickBot="1">
      <c r="A83" s="196" t="s">
        <v>159</v>
      </c>
      <c r="B83" s="197"/>
      <c r="C83" s="228">
        <v>4896</v>
      </c>
      <c r="D83" s="228">
        <v>6536</v>
      </c>
      <c r="E83" s="228">
        <v>6336</v>
      </c>
      <c r="F83" s="228">
        <v>6336</v>
      </c>
      <c r="G83" s="228">
        <v>6436</v>
      </c>
      <c r="H83" s="228">
        <v>6436</v>
      </c>
      <c r="I83" s="228">
        <v>6436</v>
      </c>
      <c r="J83" s="228">
        <v>11036</v>
      </c>
      <c r="K83" s="228">
        <v>5926</v>
      </c>
      <c r="L83" s="228">
        <v>3476</v>
      </c>
      <c r="M83" s="228">
        <v>9396</v>
      </c>
      <c r="N83" s="228"/>
      <c r="O83" s="228"/>
      <c r="P83" s="228">
        <f>SUM(C83:O83)</f>
        <v>73246</v>
      </c>
    </row>
    <row r="84" spans="1:16" s="206" customFormat="1" ht="19.5" hidden="1" thickBot="1">
      <c r="A84" s="198" t="s">
        <v>160</v>
      </c>
      <c r="B84" s="199"/>
      <c r="C84" s="230">
        <f>SUM(C82-C83)</f>
        <v>599.79</v>
      </c>
      <c r="D84" s="285">
        <f aca="true" t="shared" si="13" ref="D84:L84">SUM(D82-D83)</f>
        <v>3649.8099999999995</v>
      </c>
      <c r="E84" s="259">
        <f t="shared" si="13"/>
        <v>-1177.1999999999998</v>
      </c>
      <c r="F84" s="279">
        <f t="shared" si="13"/>
        <v>-1224.6999999999998</v>
      </c>
      <c r="G84" s="259">
        <f t="shared" si="13"/>
        <v>-1551.5299999999997</v>
      </c>
      <c r="H84" s="259">
        <f t="shared" si="13"/>
        <v>-1414.6400000000003</v>
      </c>
      <c r="I84" s="285">
        <f t="shared" si="13"/>
        <v>1638.87</v>
      </c>
      <c r="J84" s="259">
        <f t="shared" si="13"/>
        <v>-4680.44</v>
      </c>
      <c r="K84" s="230">
        <f t="shared" si="13"/>
        <v>469.27000000000044</v>
      </c>
      <c r="L84" s="285">
        <f t="shared" si="13"/>
        <v>1472.58</v>
      </c>
      <c r="M84" s="230">
        <f>SUM(M82-M83)</f>
        <v>-1954.5200000000004</v>
      </c>
      <c r="N84" s="259">
        <f>SUM(N82-N83)</f>
        <v>0</v>
      </c>
      <c r="O84" s="259">
        <f>SUM(O82-O83)</f>
        <v>0</v>
      </c>
      <c r="P84" s="259">
        <f>SUM(C84:O84)</f>
        <v>-4172.71</v>
      </c>
    </row>
    <row r="85" spans="3:16" ht="12.75"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</row>
    <row r="86" spans="3:16" ht="12.75"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</row>
  </sheetData>
  <printOptions horizontalCentered="1"/>
  <pageMargins left="0.15748031496062992" right="0" top="0.1968503937007874" bottom="0.1968503937007874" header="0.5118110236220472" footer="0.11811023622047245"/>
  <pageSetup horizontalDpi="300" verticalDpi="300" orientation="landscape" paperSize="9" scale="53" r:id="rId1"/>
  <headerFooter alignWithMargins="0">
    <oddHeader>&amp;LCITY LEISURE&amp;R50% INCOME SHARE =  # VAT EXEMPT =  *
</oddHeader>
    <oddFooter>&amp;RCompiled by : G. Walter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L80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0" style="0" hidden="1" customWidth="1"/>
    <col min="3" max="3" width="14.28125" style="0" customWidth="1"/>
    <col min="4" max="7" width="16.00390625" style="0" customWidth="1"/>
    <col min="8" max="10" width="15.8515625" style="0" customWidth="1"/>
    <col min="11" max="11" width="17.00390625" style="0" customWidth="1"/>
    <col min="12" max="12" width="18.8515625" style="0" customWidth="1"/>
    <col min="13" max="15" width="15.8515625" style="0" customWidth="1"/>
    <col min="16" max="16" width="18.140625" style="0" customWidth="1"/>
    <col min="17" max="17" width="18.140625" style="0" hidden="1" customWidth="1"/>
    <col min="18" max="18" width="18.140625" style="0" customWidth="1"/>
  </cols>
  <sheetData>
    <row r="1" spans="1:16" ht="24" customHeight="1">
      <c r="A1" s="73" t="s">
        <v>231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7.5" customHeight="1">
      <c r="A2" s="4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0.25">
      <c r="A3" s="72" t="s">
        <v>37</v>
      </c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8.25" customHeight="1" thickBot="1">
      <c r="A4" s="45"/>
      <c r="B4" s="3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92" customFormat="1" ht="36.75" customHeight="1" thickBot="1">
      <c r="A5" s="93"/>
      <c r="B5" s="89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</row>
    <row r="6" spans="1:17" ht="21" customHeight="1">
      <c r="A6" s="137" t="s">
        <v>4</v>
      </c>
      <c r="B6" s="5"/>
      <c r="C6" s="243"/>
      <c r="D6" s="243"/>
      <c r="E6" s="243"/>
      <c r="F6" s="243"/>
      <c r="G6" s="243"/>
      <c r="H6" s="243"/>
      <c r="I6" s="244"/>
      <c r="J6" s="243"/>
      <c r="K6" s="243"/>
      <c r="L6" s="243"/>
      <c r="M6" s="245"/>
      <c r="N6" s="243"/>
      <c r="O6" s="243"/>
      <c r="P6" s="235"/>
      <c r="Q6" s="1"/>
    </row>
    <row r="7" spans="1:17" ht="16.5" customHeight="1">
      <c r="A7" s="84" t="s">
        <v>5</v>
      </c>
      <c r="B7" s="6"/>
      <c r="C7" s="212">
        <v>521.9</v>
      </c>
      <c r="D7" s="212">
        <v>639.3</v>
      </c>
      <c r="E7" s="212">
        <v>435.6</v>
      </c>
      <c r="F7" s="212">
        <v>500.4</v>
      </c>
      <c r="G7" s="212">
        <v>570.65</v>
      </c>
      <c r="H7" s="212">
        <v>428.7</v>
      </c>
      <c r="I7" s="244">
        <v>498.2</v>
      </c>
      <c r="J7" s="212">
        <v>513.1</v>
      </c>
      <c r="K7" s="212">
        <v>578.2</v>
      </c>
      <c r="L7" s="212">
        <v>222.3</v>
      </c>
      <c r="M7" s="245">
        <v>230.8</v>
      </c>
      <c r="N7" s="212"/>
      <c r="O7" s="212"/>
      <c r="P7" s="234">
        <f aca="true" t="shared" si="0" ref="P7:P13">SUM(C7:O7)</f>
        <v>5139.15</v>
      </c>
      <c r="Q7" s="1"/>
    </row>
    <row r="8" spans="1:17" ht="16.5" customHeight="1">
      <c r="A8" s="84" t="s">
        <v>6</v>
      </c>
      <c r="B8" s="6"/>
      <c r="C8" s="212">
        <v>578.27</v>
      </c>
      <c r="D8" s="212">
        <v>533.77</v>
      </c>
      <c r="E8" s="212">
        <v>497.12</v>
      </c>
      <c r="F8" s="212">
        <v>442.91</v>
      </c>
      <c r="G8" s="212">
        <v>604.98</v>
      </c>
      <c r="H8" s="212">
        <v>557.51</v>
      </c>
      <c r="I8" s="244">
        <v>530.68</v>
      </c>
      <c r="J8" s="212">
        <v>528.4</v>
      </c>
      <c r="K8" s="212">
        <v>494.73</v>
      </c>
      <c r="L8" s="212">
        <v>236.52</v>
      </c>
      <c r="M8" s="245">
        <v>429.28</v>
      </c>
      <c r="N8" s="212"/>
      <c r="O8" s="212"/>
      <c r="P8" s="234">
        <f t="shared" si="0"/>
        <v>5434.169999999999</v>
      </c>
      <c r="Q8" s="1"/>
    </row>
    <row r="9" spans="1:17" ht="16.5" customHeight="1">
      <c r="A9" s="84" t="s">
        <v>19</v>
      </c>
      <c r="B9" s="6"/>
      <c r="C9" s="212">
        <v>1357.18</v>
      </c>
      <c r="D9" s="212">
        <v>1320.35</v>
      </c>
      <c r="E9" s="212">
        <v>1153.07</v>
      </c>
      <c r="F9" s="212">
        <v>1195.6</v>
      </c>
      <c r="G9" s="212">
        <v>1736.15</v>
      </c>
      <c r="H9" s="212">
        <v>1512.05</v>
      </c>
      <c r="I9" s="244">
        <v>1028.35</v>
      </c>
      <c r="J9" s="212">
        <v>1026.75</v>
      </c>
      <c r="K9" s="212">
        <v>953.05</v>
      </c>
      <c r="L9" s="212">
        <v>486.5</v>
      </c>
      <c r="M9" s="245">
        <v>621.25</v>
      </c>
      <c r="N9" s="212"/>
      <c r="O9" s="212"/>
      <c r="P9" s="234">
        <f t="shared" si="0"/>
        <v>12390.299999999997</v>
      </c>
      <c r="Q9" s="1"/>
    </row>
    <row r="10" spans="1:17" ht="16.5" customHeight="1">
      <c r="A10" s="84" t="s">
        <v>40</v>
      </c>
      <c r="B10" s="6"/>
      <c r="C10" s="212">
        <v>230.25</v>
      </c>
      <c r="D10" s="212">
        <v>165.2</v>
      </c>
      <c r="E10" s="212">
        <v>243.69</v>
      </c>
      <c r="F10" s="212">
        <v>151.23</v>
      </c>
      <c r="G10" s="212">
        <v>238.66</v>
      </c>
      <c r="H10" s="212">
        <v>229.08</v>
      </c>
      <c r="I10" s="244">
        <v>147.14</v>
      </c>
      <c r="J10" s="212">
        <v>272.92</v>
      </c>
      <c r="K10" s="212">
        <v>146.35</v>
      </c>
      <c r="L10" s="212">
        <v>84.9</v>
      </c>
      <c r="M10" s="245">
        <v>159.38</v>
      </c>
      <c r="N10" s="212"/>
      <c r="O10" s="212"/>
      <c r="P10" s="234">
        <f t="shared" si="0"/>
        <v>2068.8</v>
      </c>
      <c r="Q10" s="1"/>
    </row>
    <row r="11" spans="1:17" ht="16.5" customHeight="1">
      <c r="A11" s="84" t="s">
        <v>164</v>
      </c>
      <c r="B11" s="7"/>
      <c r="C11" s="212">
        <v>81.7</v>
      </c>
      <c r="D11" s="212">
        <v>122.1</v>
      </c>
      <c r="E11" s="212">
        <v>67.05</v>
      </c>
      <c r="F11" s="212">
        <v>19.9</v>
      </c>
      <c r="G11" s="212">
        <v>0</v>
      </c>
      <c r="H11" s="212">
        <v>561.95</v>
      </c>
      <c r="I11" s="244">
        <v>808.45</v>
      </c>
      <c r="J11" s="212">
        <v>93.4</v>
      </c>
      <c r="K11" s="212">
        <v>93.2</v>
      </c>
      <c r="L11" s="212">
        <v>20.9</v>
      </c>
      <c r="M11" s="245">
        <v>67.15</v>
      </c>
      <c r="N11" s="212"/>
      <c r="O11" s="212"/>
      <c r="P11" s="234">
        <f t="shared" si="0"/>
        <v>1935.8000000000004</v>
      </c>
      <c r="Q11" s="1"/>
    </row>
    <row r="12" spans="1:17" ht="16.5" customHeight="1">
      <c r="A12" s="84" t="s">
        <v>238</v>
      </c>
      <c r="B12" s="7"/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44">
        <v>18</v>
      </c>
      <c r="J12" s="212">
        <v>0</v>
      </c>
      <c r="K12" s="212">
        <v>0</v>
      </c>
      <c r="L12" s="212">
        <v>0</v>
      </c>
      <c r="M12" s="245">
        <v>0</v>
      </c>
      <c r="N12" s="212"/>
      <c r="O12" s="212"/>
      <c r="P12" s="234">
        <f t="shared" si="0"/>
        <v>18</v>
      </c>
      <c r="Q12" s="1"/>
    </row>
    <row r="13" spans="1:17" ht="16.5" customHeight="1">
      <c r="A13" s="95" t="s">
        <v>244</v>
      </c>
      <c r="B13" s="5"/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44">
        <v>13.33</v>
      </c>
      <c r="J13" s="212">
        <v>0</v>
      </c>
      <c r="K13" s="212">
        <v>0</v>
      </c>
      <c r="L13" s="212">
        <v>0</v>
      </c>
      <c r="M13" s="245">
        <v>16.66</v>
      </c>
      <c r="N13" s="212"/>
      <c r="O13" s="212"/>
      <c r="P13" s="234">
        <f t="shared" si="0"/>
        <v>29.990000000000002</v>
      </c>
      <c r="Q13" s="1"/>
    </row>
    <row r="14" spans="1:17" s="106" customFormat="1" ht="21.75" customHeight="1" thickBot="1">
      <c r="A14" s="147" t="s">
        <v>142</v>
      </c>
      <c r="B14" s="146"/>
      <c r="C14" s="219">
        <f>SUM(C7:C13)</f>
        <v>2769.3</v>
      </c>
      <c r="D14" s="219">
        <f aca="true" t="shared" si="1" ref="D14:Q14">SUM(D7:D13)</f>
        <v>2780.72</v>
      </c>
      <c r="E14" s="219">
        <f t="shared" si="1"/>
        <v>2396.53</v>
      </c>
      <c r="F14" s="219">
        <f t="shared" si="1"/>
        <v>2310.04</v>
      </c>
      <c r="G14" s="219">
        <f t="shared" si="1"/>
        <v>3150.44</v>
      </c>
      <c r="H14" s="219">
        <f t="shared" si="1"/>
        <v>3289.29</v>
      </c>
      <c r="I14" s="219">
        <f t="shared" si="1"/>
        <v>3044.1499999999996</v>
      </c>
      <c r="J14" s="219">
        <f t="shared" si="1"/>
        <v>2434.57</v>
      </c>
      <c r="K14" s="219">
        <f t="shared" si="1"/>
        <v>2265.5299999999997</v>
      </c>
      <c r="L14" s="219">
        <f>SUM(L6:L13)</f>
        <v>1051.1200000000001</v>
      </c>
      <c r="M14" s="290">
        <f t="shared" si="1"/>
        <v>1524.5200000000002</v>
      </c>
      <c r="N14" s="219">
        <f t="shared" si="1"/>
        <v>0</v>
      </c>
      <c r="O14" s="219">
        <f t="shared" si="1"/>
        <v>0</v>
      </c>
      <c r="P14" s="219">
        <f t="shared" si="1"/>
        <v>27016.209999999995</v>
      </c>
      <c r="Q14" s="111">
        <f t="shared" si="1"/>
        <v>0</v>
      </c>
    </row>
    <row r="15" spans="1:17" ht="13.5" thickTop="1">
      <c r="A15" s="66"/>
      <c r="B15" s="5"/>
      <c r="C15" s="212"/>
      <c r="D15" s="212"/>
      <c r="E15" s="212"/>
      <c r="F15" s="212"/>
      <c r="G15" s="212"/>
      <c r="H15" s="212"/>
      <c r="I15" s="244"/>
      <c r="J15" s="212"/>
      <c r="K15" s="212"/>
      <c r="L15" s="212"/>
      <c r="M15" s="245"/>
      <c r="N15" s="212"/>
      <c r="O15" s="212"/>
      <c r="P15" s="235"/>
      <c r="Q15" s="1"/>
    </row>
    <row r="16" spans="1:17" ht="21" customHeight="1">
      <c r="A16" s="137" t="s">
        <v>8</v>
      </c>
      <c r="B16" s="7"/>
      <c r="C16" s="218"/>
      <c r="D16" s="212"/>
      <c r="E16" s="212"/>
      <c r="F16" s="212"/>
      <c r="G16" s="212"/>
      <c r="H16" s="212"/>
      <c r="I16" s="244"/>
      <c r="J16" s="212"/>
      <c r="K16" s="212"/>
      <c r="L16" s="212"/>
      <c r="M16" s="245"/>
      <c r="N16" s="212"/>
      <c r="O16" s="212"/>
      <c r="P16" s="235"/>
      <c r="Q16" s="1"/>
    </row>
    <row r="17" spans="1:17" ht="17.25" customHeight="1">
      <c r="A17" s="84" t="s">
        <v>207</v>
      </c>
      <c r="B17" s="7"/>
      <c r="C17" s="212">
        <v>10.4</v>
      </c>
      <c r="D17" s="212">
        <v>2.8</v>
      </c>
      <c r="E17" s="212">
        <v>16.2</v>
      </c>
      <c r="F17" s="212">
        <v>5.85</v>
      </c>
      <c r="G17" s="212">
        <v>5.8</v>
      </c>
      <c r="H17" s="212">
        <v>16.45</v>
      </c>
      <c r="I17" s="244">
        <v>6.35</v>
      </c>
      <c r="J17" s="212">
        <v>12.65</v>
      </c>
      <c r="K17" s="212">
        <v>5.05</v>
      </c>
      <c r="L17" s="212">
        <v>0</v>
      </c>
      <c r="M17" s="245">
        <v>13.2</v>
      </c>
      <c r="N17" s="212"/>
      <c r="O17" s="212"/>
      <c r="P17" s="234">
        <f aca="true" t="shared" si="2" ref="P17:P27">SUM(C17:O17)</f>
        <v>94.75</v>
      </c>
      <c r="Q17" s="1"/>
    </row>
    <row r="18" spans="1:17" ht="17.25" customHeight="1">
      <c r="A18" s="84" t="s">
        <v>88</v>
      </c>
      <c r="B18" s="7"/>
      <c r="C18" s="212">
        <v>0</v>
      </c>
      <c r="D18" s="212">
        <v>1.5</v>
      </c>
      <c r="E18" s="212">
        <v>2.5</v>
      </c>
      <c r="F18" s="212">
        <v>0</v>
      </c>
      <c r="G18" s="212">
        <v>0</v>
      </c>
      <c r="H18" s="212">
        <v>0</v>
      </c>
      <c r="I18" s="244">
        <v>70</v>
      </c>
      <c r="J18" s="212">
        <v>162.5</v>
      </c>
      <c r="K18" s="212">
        <v>162.5</v>
      </c>
      <c r="L18" s="212">
        <v>0</v>
      </c>
      <c r="M18" s="245">
        <v>0</v>
      </c>
      <c r="N18" s="212"/>
      <c r="O18" s="212"/>
      <c r="P18" s="234">
        <f t="shared" si="2"/>
        <v>399</v>
      </c>
      <c r="Q18" s="1"/>
    </row>
    <row r="19" spans="1:17" ht="17.25" customHeight="1">
      <c r="A19" s="84" t="s">
        <v>171</v>
      </c>
      <c r="B19" s="7"/>
      <c r="C19" s="212">
        <v>43.9</v>
      </c>
      <c r="D19" s="212">
        <v>39</v>
      </c>
      <c r="E19" s="212">
        <v>30</v>
      </c>
      <c r="F19" s="212">
        <v>26</v>
      </c>
      <c r="G19" s="212">
        <v>15</v>
      </c>
      <c r="H19" s="212">
        <v>19.8</v>
      </c>
      <c r="I19" s="244">
        <v>26.9</v>
      </c>
      <c r="J19" s="212">
        <v>10.5</v>
      </c>
      <c r="K19" s="212">
        <v>0</v>
      </c>
      <c r="L19" s="212">
        <v>0</v>
      </c>
      <c r="M19" s="245">
        <v>0</v>
      </c>
      <c r="N19" s="212"/>
      <c r="O19" s="212"/>
      <c r="P19" s="234">
        <f t="shared" si="2"/>
        <v>211.10000000000002</v>
      </c>
      <c r="Q19" s="1"/>
    </row>
    <row r="20" spans="1:17" ht="17.25" customHeight="1">
      <c r="A20" s="84" t="s">
        <v>226</v>
      </c>
      <c r="B20" s="7"/>
      <c r="C20" s="212">
        <v>0</v>
      </c>
      <c r="D20" s="212">
        <v>0</v>
      </c>
      <c r="E20" s="212">
        <v>90.72</v>
      </c>
      <c r="F20" s="212">
        <v>451</v>
      </c>
      <c r="G20" s="212">
        <v>272.2</v>
      </c>
      <c r="H20" s="212">
        <v>207.2</v>
      </c>
      <c r="I20" s="244">
        <v>0</v>
      </c>
      <c r="J20" s="212">
        <v>54.5</v>
      </c>
      <c r="K20" s="212">
        <v>0</v>
      </c>
      <c r="L20" s="212">
        <v>0</v>
      </c>
      <c r="M20" s="245">
        <v>0</v>
      </c>
      <c r="N20" s="212"/>
      <c r="O20" s="212"/>
      <c r="P20" s="234">
        <f t="shared" si="2"/>
        <v>1075.6200000000001</v>
      </c>
      <c r="Q20" s="1"/>
    </row>
    <row r="21" spans="1:17" ht="17.25" customHeight="1">
      <c r="A21" s="84" t="s">
        <v>42</v>
      </c>
      <c r="B21" s="7"/>
      <c r="C21" s="212">
        <v>764.95</v>
      </c>
      <c r="D21" s="212">
        <v>619.75</v>
      </c>
      <c r="E21" s="212">
        <v>629.25</v>
      </c>
      <c r="F21" s="212">
        <v>514.5</v>
      </c>
      <c r="G21" s="212">
        <v>464.25</v>
      </c>
      <c r="H21" s="212">
        <v>325.5</v>
      </c>
      <c r="I21" s="244">
        <v>364</v>
      </c>
      <c r="J21" s="212">
        <v>334.5</v>
      </c>
      <c r="K21" s="212">
        <v>276</v>
      </c>
      <c r="L21" s="212">
        <v>195.2</v>
      </c>
      <c r="M21" s="245">
        <v>206</v>
      </c>
      <c r="N21" s="212"/>
      <c r="O21" s="212"/>
      <c r="P21" s="234">
        <f t="shared" si="2"/>
        <v>4693.9</v>
      </c>
      <c r="Q21" s="1"/>
    </row>
    <row r="22" spans="1:17" ht="17.25" customHeight="1">
      <c r="A22" s="84" t="s">
        <v>156</v>
      </c>
      <c r="B22" s="7"/>
      <c r="C22" s="212">
        <v>403.55</v>
      </c>
      <c r="D22" s="212">
        <v>100</v>
      </c>
      <c r="E22" s="212">
        <v>89.5</v>
      </c>
      <c r="F22" s="212">
        <v>434</v>
      </c>
      <c r="G22" s="212">
        <v>323</v>
      </c>
      <c r="H22" s="212">
        <v>553</v>
      </c>
      <c r="I22" s="244">
        <v>334</v>
      </c>
      <c r="J22" s="212">
        <v>338</v>
      </c>
      <c r="K22" s="212">
        <v>434.5</v>
      </c>
      <c r="L22" s="212">
        <v>50</v>
      </c>
      <c r="M22" s="245">
        <v>70</v>
      </c>
      <c r="N22" s="212"/>
      <c r="O22" s="212"/>
      <c r="P22" s="234">
        <f t="shared" si="2"/>
        <v>3129.55</v>
      </c>
      <c r="Q22" s="1"/>
    </row>
    <row r="23" spans="1:17" ht="17.25" customHeight="1">
      <c r="A23" s="84" t="s">
        <v>200</v>
      </c>
      <c r="B23" s="7"/>
      <c r="C23" s="212">
        <v>0</v>
      </c>
      <c r="D23" s="212">
        <v>0</v>
      </c>
      <c r="E23" s="212">
        <v>0</v>
      </c>
      <c r="F23" s="212">
        <v>219.51</v>
      </c>
      <c r="G23" s="212">
        <v>179</v>
      </c>
      <c r="H23" s="212">
        <v>130</v>
      </c>
      <c r="I23" s="244">
        <v>0</v>
      </c>
      <c r="J23" s="212">
        <v>465</v>
      </c>
      <c r="K23" s="212">
        <v>0</v>
      </c>
      <c r="L23" s="212">
        <v>0</v>
      </c>
      <c r="M23" s="245">
        <v>0</v>
      </c>
      <c r="N23" s="212"/>
      <c r="O23" s="212"/>
      <c r="P23" s="234">
        <f t="shared" si="2"/>
        <v>993.51</v>
      </c>
      <c r="Q23" s="1"/>
    </row>
    <row r="24" spans="1:17" ht="17.25" customHeight="1">
      <c r="A24" s="84" t="s">
        <v>43</v>
      </c>
      <c r="B24" s="7"/>
      <c r="C24" s="212">
        <v>7.4</v>
      </c>
      <c r="D24" s="212">
        <v>0</v>
      </c>
      <c r="E24" s="212">
        <v>0</v>
      </c>
      <c r="F24" s="212">
        <v>0</v>
      </c>
      <c r="G24" s="212">
        <v>0</v>
      </c>
      <c r="H24" s="212">
        <v>15.62</v>
      </c>
      <c r="I24" s="244">
        <v>0</v>
      </c>
      <c r="J24" s="212">
        <v>0</v>
      </c>
      <c r="K24" s="212">
        <v>0</v>
      </c>
      <c r="L24" s="212">
        <v>52.83</v>
      </c>
      <c r="M24" s="245">
        <v>0</v>
      </c>
      <c r="N24" s="212"/>
      <c r="O24" s="212"/>
      <c r="P24" s="234">
        <f t="shared" si="2"/>
        <v>75.85</v>
      </c>
      <c r="Q24" s="1"/>
    </row>
    <row r="25" spans="1:17" ht="17.25" customHeight="1">
      <c r="A25" s="84" t="s">
        <v>31</v>
      </c>
      <c r="B25" s="7"/>
      <c r="C25" s="212">
        <v>55.3</v>
      </c>
      <c r="D25" s="212">
        <v>32.8</v>
      </c>
      <c r="E25" s="212">
        <v>8.7</v>
      </c>
      <c r="F25" s="212">
        <v>32.4</v>
      </c>
      <c r="G25" s="212">
        <v>12.6</v>
      </c>
      <c r="H25" s="212">
        <v>53.3</v>
      </c>
      <c r="I25" s="244">
        <v>36.2</v>
      </c>
      <c r="J25" s="212">
        <v>47.82</v>
      </c>
      <c r="K25" s="212">
        <v>53.1</v>
      </c>
      <c r="L25" s="212">
        <v>14</v>
      </c>
      <c r="M25" s="245">
        <v>21.7</v>
      </c>
      <c r="N25" s="212"/>
      <c r="O25" s="212"/>
      <c r="P25" s="234">
        <f t="shared" si="2"/>
        <v>367.91999999999996</v>
      </c>
      <c r="Q25" s="1"/>
    </row>
    <row r="26" spans="1:17" ht="17.25" customHeight="1">
      <c r="A26" s="84" t="s">
        <v>168</v>
      </c>
      <c r="B26" s="7"/>
      <c r="C26" s="212">
        <v>0</v>
      </c>
      <c r="D26" s="212">
        <v>28.45</v>
      </c>
      <c r="E26" s="212">
        <v>0</v>
      </c>
      <c r="F26" s="212">
        <v>0</v>
      </c>
      <c r="G26" s="212">
        <v>0</v>
      </c>
      <c r="H26" s="212">
        <v>0</v>
      </c>
      <c r="I26" s="244">
        <v>0</v>
      </c>
      <c r="J26" s="212">
        <v>0</v>
      </c>
      <c r="K26" s="212">
        <v>0</v>
      </c>
      <c r="L26" s="212">
        <v>0</v>
      </c>
      <c r="M26" s="245">
        <v>0</v>
      </c>
      <c r="N26" s="212"/>
      <c r="O26" s="212"/>
      <c r="P26" s="234">
        <f t="shared" si="2"/>
        <v>28.45</v>
      </c>
      <c r="Q26" s="1"/>
    </row>
    <row r="27" spans="1:17" ht="17.25" customHeight="1">
      <c r="A27" s="84" t="s">
        <v>44</v>
      </c>
      <c r="B27" s="5"/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44">
        <v>0</v>
      </c>
      <c r="J27" s="212">
        <v>0</v>
      </c>
      <c r="K27" s="212">
        <v>0</v>
      </c>
      <c r="L27" s="212">
        <v>0</v>
      </c>
      <c r="M27" s="245">
        <v>0</v>
      </c>
      <c r="N27" s="212"/>
      <c r="O27" s="212"/>
      <c r="P27" s="234">
        <f t="shared" si="2"/>
        <v>0</v>
      </c>
      <c r="Q27" s="1"/>
    </row>
    <row r="28" spans="1:17" s="92" customFormat="1" ht="20.25" customHeight="1" thickBot="1">
      <c r="A28" s="134" t="s">
        <v>8</v>
      </c>
      <c r="B28" s="141"/>
      <c r="C28" s="219">
        <f>SUM(C17:C27)</f>
        <v>1285.5</v>
      </c>
      <c r="D28" s="219">
        <f aca="true" t="shared" si="3" ref="D28:Q28">SUM(D17:D27)</f>
        <v>824.3</v>
      </c>
      <c r="E28" s="219">
        <f t="shared" si="3"/>
        <v>866.8700000000001</v>
      </c>
      <c r="F28" s="219">
        <f t="shared" si="3"/>
        <v>1683.26</v>
      </c>
      <c r="G28" s="219">
        <f t="shared" si="3"/>
        <v>1271.85</v>
      </c>
      <c r="H28" s="219">
        <f t="shared" si="3"/>
        <v>1320.87</v>
      </c>
      <c r="I28" s="219">
        <f t="shared" si="3"/>
        <v>837.45</v>
      </c>
      <c r="J28" s="219">
        <f t="shared" si="3"/>
        <v>1425.47</v>
      </c>
      <c r="K28" s="219">
        <f t="shared" si="3"/>
        <v>931.15</v>
      </c>
      <c r="L28" s="219">
        <f t="shared" si="3"/>
        <v>312.03</v>
      </c>
      <c r="M28" s="290">
        <f t="shared" si="3"/>
        <v>310.9</v>
      </c>
      <c r="N28" s="219">
        <f t="shared" si="3"/>
        <v>0</v>
      </c>
      <c r="O28" s="219">
        <f t="shared" si="3"/>
        <v>0</v>
      </c>
      <c r="P28" s="219">
        <f t="shared" si="3"/>
        <v>11069.650000000001</v>
      </c>
      <c r="Q28" s="111">
        <f t="shared" si="3"/>
        <v>0</v>
      </c>
    </row>
    <row r="29" spans="1:17" ht="13.5" thickTop="1">
      <c r="A29" s="84"/>
      <c r="B29" s="5"/>
      <c r="C29" s="212"/>
      <c r="D29" s="212"/>
      <c r="E29" s="212"/>
      <c r="F29" s="212"/>
      <c r="G29" s="212"/>
      <c r="H29" s="212"/>
      <c r="I29" s="244"/>
      <c r="J29" s="212"/>
      <c r="K29" s="212"/>
      <c r="L29" s="212"/>
      <c r="M29" s="245"/>
      <c r="N29" s="212"/>
      <c r="O29" s="212"/>
      <c r="P29" s="235"/>
      <c r="Q29" s="1"/>
    </row>
    <row r="30" spans="1:17" ht="20.25" customHeight="1">
      <c r="A30" s="137" t="s">
        <v>32</v>
      </c>
      <c r="B30" s="5"/>
      <c r="C30" s="212"/>
      <c r="D30" s="212"/>
      <c r="E30" s="212"/>
      <c r="F30" s="212"/>
      <c r="G30" s="212"/>
      <c r="H30" s="212"/>
      <c r="I30" s="244"/>
      <c r="J30" s="212"/>
      <c r="K30" s="212"/>
      <c r="L30" s="212"/>
      <c r="M30" s="245"/>
      <c r="N30" s="212"/>
      <c r="O30" s="212"/>
      <c r="P30" s="235"/>
      <c r="Q30" s="1"/>
    </row>
    <row r="31" spans="1:17" ht="17.25" customHeight="1">
      <c r="A31" s="84" t="s">
        <v>208</v>
      </c>
      <c r="B31" s="5"/>
      <c r="C31" s="212">
        <v>296.7</v>
      </c>
      <c r="D31" s="212">
        <v>416.7</v>
      </c>
      <c r="E31" s="212">
        <v>509.55</v>
      </c>
      <c r="F31" s="212">
        <v>381.5</v>
      </c>
      <c r="G31" s="212">
        <v>694.95</v>
      </c>
      <c r="H31" s="212">
        <v>516.45</v>
      </c>
      <c r="I31" s="244">
        <v>321.85</v>
      </c>
      <c r="J31" s="212">
        <v>295.4</v>
      </c>
      <c r="K31" s="212">
        <v>200.75</v>
      </c>
      <c r="L31" s="212">
        <v>106</v>
      </c>
      <c r="M31" s="245">
        <v>281.3</v>
      </c>
      <c r="N31" s="212"/>
      <c r="O31" s="212"/>
      <c r="P31" s="234">
        <f>SUM(C31:O31)</f>
        <v>4021.1500000000005</v>
      </c>
      <c r="Q31" s="1"/>
    </row>
    <row r="32" spans="1:17" ht="17.25" customHeight="1">
      <c r="A32" s="84" t="s">
        <v>45</v>
      </c>
      <c r="B32" s="5"/>
      <c r="C32" s="212">
        <v>1104.2</v>
      </c>
      <c r="D32" s="212">
        <v>1409.1</v>
      </c>
      <c r="E32" s="212">
        <v>1511.1</v>
      </c>
      <c r="F32" s="212">
        <v>1423.9</v>
      </c>
      <c r="G32" s="212">
        <v>1625.55</v>
      </c>
      <c r="H32" s="212">
        <v>1411.79</v>
      </c>
      <c r="I32" s="244">
        <v>1374.65</v>
      </c>
      <c r="J32" s="212">
        <v>1160.2</v>
      </c>
      <c r="K32" s="212">
        <v>958.4</v>
      </c>
      <c r="L32" s="212">
        <v>536.72</v>
      </c>
      <c r="M32" s="245">
        <v>991.75</v>
      </c>
      <c r="N32" s="212"/>
      <c r="O32" s="212"/>
      <c r="P32" s="234">
        <f>SUM(C32:O32)</f>
        <v>13507.359999999999</v>
      </c>
      <c r="Q32" s="1"/>
    </row>
    <row r="33" spans="1:17" ht="17.25" customHeight="1">
      <c r="A33" s="84" t="s">
        <v>46</v>
      </c>
      <c r="B33" s="5"/>
      <c r="C33" s="212">
        <v>213.65</v>
      </c>
      <c r="D33" s="212">
        <v>501.1</v>
      </c>
      <c r="E33" s="212">
        <v>519.7</v>
      </c>
      <c r="F33" s="212">
        <v>558.8</v>
      </c>
      <c r="G33" s="212">
        <v>607.5</v>
      </c>
      <c r="H33" s="212">
        <v>389.7</v>
      </c>
      <c r="I33" s="244">
        <v>485.7</v>
      </c>
      <c r="J33" s="212">
        <v>381.1</v>
      </c>
      <c r="K33" s="212">
        <v>220.2</v>
      </c>
      <c r="L33" s="212">
        <v>161.1</v>
      </c>
      <c r="M33" s="245">
        <v>373.5</v>
      </c>
      <c r="N33" s="212"/>
      <c r="O33" s="212"/>
      <c r="P33" s="234">
        <f aca="true" t="shared" si="4" ref="P33:P40">SUM(C33:O33)</f>
        <v>4412.049999999999</v>
      </c>
      <c r="Q33" s="1"/>
    </row>
    <row r="34" spans="1:17" ht="17.25" customHeight="1">
      <c r="A34" s="84" t="s">
        <v>47</v>
      </c>
      <c r="B34" s="5"/>
      <c r="C34" s="212">
        <v>90</v>
      </c>
      <c r="D34" s="212">
        <v>84</v>
      </c>
      <c r="E34" s="212">
        <v>105</v>
      </c>
      <c r="F34" s="212">
        <v>113</v>
      </c>
      <c r="G34" s="212">
        <v>96</v>
      </c>
      <c r="H34" s="212">
        <v>72</v>
      </c>
      <c r="I34" s="244">
        <v>104</v>
      </c>
      <c r="J34" s="212">
        <v>81</v>
      </c>
      <c r="K34" s="212">
        <v>76</v>
      </c>
      <c r="L34" s="212">
        <v>31</v>
      </c>
      <c r="M34" s="245">
        <v>50</v>
      </c>
      <c r="N34" s="212"/>
      <c r="O34" s="212"/>
      <c r="P34" s="234">
        <f t="shared" si="4"/>
        <v>902</v>
      </c>
      <c r="Q34" s="1"/>
    </row>
    <row r="35" spans="1:17" ht="17.25" customHeight="1">
      <c r="A35" s="84" t="s">
        <v>242</v>
      </c>
      <c r="B35" s="5"/>
      <c r="C35" s="212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44">
        <v>0</v>
      </c>
      <c r="J35" s="212">
        <v>0</v>
      </c>
      <c r="K35" s="212">
        <v>0</v>
      </c>
      <c r="L35" s="212">
        <v>0</v>
      </c>
      <c r="M35" s="245">
        <v>0</v>
      </c>
      <c r="N35" s="212"/>
      <c r="O35" s="212"/>
      <c r="P35" s="234">
        <f t="shared" si="4"/>
        <v>0</v>
      </c>
      <c r="Q35" s="1"/>
    </row>
    <row r="36" spans="1:17" ht="17.25" customHeight="1">
      <c r="A36" s="84" t="s">
        <v>48</v>
      </c>
      <c r="B36" s="5"/>
      <c r="C36" s="212">
        <v>239.7</v>
      </c>
      <c r="D36" s="212">
        <v>284.4</v>
      </c>
      <c r="E36" s="212">
        <v>403.9</v>
      </c>
      <c r="F36" s="212">
        <v>0</v>
      </c>
      <c r="G36" s="212">
        <v>1286.8</v>
      </c>
      <c r="H36" s="212">
        <v>929.5</v>
      </c>
      <c r="I36" s="244">
        <v>0</v>
      </c>
      <c r="J36" s="212">
        <v>195.5</v>
      </c>
      <c r="K36" s="212">
        <v>0</v>
      </c>
      <c r="L36" s="212">
        <v>0</v>
      </c>
      <c r="M36" s="245">
        <v>62.9</v>
      </c>
      <c r="N36" s="212"/>
      <c r="O36" s="212"/>
      <c r="P36" s="234">
        <f t="shared" si="4"/>
        <v>3402.7</v>
      </c>
      <c r="Q36" s="1"/>
    </row>
    <row r="37" spans="1:17" ht="17.25" customHeight="1">
      <c r="A37" s="84" t="s">
        <v>33</v>
      </c>
      <c r="B37" s="5"/>
      <c r="C37" s="212">
        <v>0</v>
      </c>
      <c r="D37" s="212">
        <v>4.2</v>
      </c>
      <c r="E37" s="212">
        <v>2.1</v>
      </c>
      <c r="F37" s="212">
        <v>0</v>
      </c>
      <c r="G37" s="212">
        <v>2.1</v>
      </c>
      <c r="H37" s="212">
        <v>4.2</v>
      </c>
      <c r="I37" s="244">
        <v>0</v>
      </c>
      <c r="J37" s="212">
        <v>10.5</v>
      </c>
      <c r="K37" s="212">
        <v>0</v>
      </c>
      <c r="L37" s="212">
        <v>2.1</v>
      </c>
      <c r="M37" s="245">
        <v>4.2</v>
      </c>
      <c r="N37" s="212"/>
      <c r="O37" s="212"/>
      <c r="P37" s="234">
        <f t="shared" si="4"/>
        <v>29.400000000000002</v>
      </c>
      <c r="Q37" s="1"/>
    </row>
    <row r="38" spans="1:17" ht="17.25" customHeight="1">
      <c r="A38" s="84" t="s">
        <v>50</v>
      </c>
      <c r="B38" s="5"/>
      <c r="C38" s="212">
        <v>399.5</v>
      </c>
      <c r="D38" s="212">
        <v>306.15</v>
      </c>
      <c r="E38" s="212">
        <v>411.6</v>
      </c>
      <c r="F38" s="212">
        <v>217.5</v>
      </c>
      <c r="G38" s="212">
        <v>264.1</v>
      </c>
      <c r="H38" s="212">
        <v>129.95</v>
      </c>
      <c r="I38" s="244">
        <v>89.55</v>
      </c>
      <c r="J38" s="212">
        <v>77.35</v>
      </c>
      <c r="K38" s="212">
        <v>138.05</v>
      </c>
      <c r="L38" s="212">
        <v>23.3</v>
      </c>
      <c r="M38" s="245">
        <v>266.4</v>
      </c>
      <c r="N38" s="212"/>
      <c r="O38" s="212"/>
      <c r="P38" s="234">
        <f t="shared" si="4"/>
        <v>2323.45</v>
      </c>
      <c r="Q38" s="1"/>
    </row>
    <row r="39" spans="1:17" ht="17.25" customHeight="1">
      <c r="A39" s="84" t="s">
        <v>51</v>
      </c>
      <c r="B39" s="5"/>
      <c r="C39" s="212">
        <v>719.8</v>
      </c>
      <c r="D39" s="212">
        <v>3136.7</v>
      </c>
      <c r="E39" s="212">
        <v>154.75</v>
      </c>
      <c r="F39" s="212">
        <v>2950.15</v>
      </c>
      <c r="G39" s="212">
        <v>1035.65</v>
      </c>
      <c r="H39" s="212">
        <v>103.9</v>
      </c>
      <c r="I39" s="244">
        <v>4004.45</v>
      </c>
      <c r="J39" s="212">
        <v>42.75</v>
      </c>
      <c r="K39" s="212">
        <v>2914.15</v>
      </c>
      <c r="L39" s="212">
        <v>639.5</v>
      </c>
      <c r="M39" s="245">
        <v>74.55</v>
      </c>
      <c r="N39" s="212"/>
      <c r="O39" s="212"/>
      <c r="P39" s="234">
        <f t="shared" si="4"/>
        <v>15776.349999999997</v>
      </c>
      <c r="Q39" s="1"/>
    </row>
    <row r="40" spans="1:17" ht="17.25" customHeight="1">
      <c r="A40" s="84" t="s">
        <v>52</v>
      </c>
      <c r="B40" s="5"/>
      <c r="C40" s="212">
        <v>1345.5</v>
      </c>
      <c r="D40" s="212">
        <v>1290.25</v>
      </c>
      <c r="E40" s="212">
        <v>1331.95</v>
      </c>
      <c r="F40" s="212">
        <v>1358.7</v>
      </c>
      <c r="G40" s="212">
        <v>1198.5</v>
      </c>
      <c r="H40" s="212">
        <v>1156</v>
      </c>
      <c r="I40" s="244">
        <v>1189.7</v>
      </c>
      <c r="J40" s="212">
        <v>1188.75</v>
      </c>
      <c r="K40" s="212">
        <v>1149.85</v>
      </c>
      <c r="L40" s="212">
        <v>726.8</v>
      </c>
      <c r="M40" s="245">
        <v>1350.5</v>
      </c>
      <c r="N40" s="212"/>
      <c r="O40" s="212"/>
      <c r="P40" s="234">
        <f t="shared" si="4"/>
        <v>13286.5</v>
      </c>
      <c r="Q40" s="1"/>
    </row>
    <row r="41" spans="1:17" s="92" customFormat="1" ht="20.25" customHeight="1" thickBot="1">
      <c r="A41" s="134" t="s">
        <v>152</v>
      </c>
      <c r="B41" s="141"/>
      <c r="C41" s="219">
        <f>SUM(C31:C40)</f>
        <v>4409.05</v>
      </c>
      <c r="D41" s="219">
        <f aca="true" t="shared" si="5" ref="D41:M41">SUM(D31:D40)</f>
        <v>7432.6</v>
      </c>
      <c r="E41" s="219">
        <f t="shared" si="5"/>
        <v>4949.65</v>
      </c>
      <c r="F41" s="219">
        <f t="shared" si="5"/>
        <v>7003.55</v>
      </c>
      <c r="G41" s="219">
        <f t="shared" si="5"/>
        <v>6811.1500000000015</v>
      </c>
      <c r="H41" s="219">
        <f t="shared" si="5"/>
        <v>4713.49</v>
      </c>
      <c r="I41" s="219">
        <f t="shared" si="5"/>
        <v>7569.9</v>
      </c>
      <c r="J41" s="219">
        <f t="shared" si="5"/>
        <v>3432.5499999999997</v>
      </c>
      <c r="K41" s="219">
        <f t="shared" si="5"/>
        <v>5657.4</v>
      </c>
      <c r="L41" s="219">
        <f t="shared" si="5"/>
        <v>2226.52</v>
      </c>
      <c r="M41" s="219">
        <f t="shared" si="5"/>
        <v>3455.1000000000004</v>
      </c>
      <c r="N41" s="219">
        <f>SUM(N31:N40)</f>
        <v>0</v>
      </c>
      <c r="O41" s="219">
        <f>SUM(O31:O40)</f>
        <v>0</v>
      </c>
      <c r="P41" s="219">
        <f>SUM(P31:P40)</f>
        <v>57660.96</v>
      </c>
      <c r="Q41" s="91"/>
    </row>
    <row r="42" spans="1:17" ht="13.5" thickTop="1">
      <c r="A42" s="44"/>
      <c r="B42" s="5"/>
      <c r="C42" s="212"/>
      <c r="D42" s="212"/>
      <c r="E42" s="212"/>
      <c r="F42" s="212"/>
      <c r="G42" s="212"/>
      <c r="H42" s="212"/>
      <c r="I42" s="244"/>
      <c r="J42" s="212"/>
      <c r="K42" s="212"/>
      <c r="L42" s="212"/>
      <c r="M42" s="245"/>
      <c r="N42" s="212"/>
      <c r="O42" s="212"/>
      <c r="P42" s="235"/>
      <c r="Q42" s="1"/>
    </row>
    <row r="43" spans="1:17" ht="20.25" customHeight="1">
      <c r="A43" s="137" t="s">
        <v>10</v>
      </c>
      <c r="B43" s="5"/>
      <c r="C43" s="212"/>
      <c r="D43" s="212"/>
      <c r="E43" s="212"/>
      <c r="F43" s="212"/>
      <c r="G43" s="212"/>
      <c r="H43" s="212"/>
      <c r="I43" s="244"/>
      <c r="J43" s="212"/>
      <c r="K43" s="212"/>
      <c r="L43" s="212"/>
      <c r="M43" s="245"/>
      <c r="N43" s="212"/>
      <c r="O43" s="212"/>
      <c r="P43" s="235"/>
      <c r="Q43" s="1"/>
    </row>
    <row r="44" spans="1:17" ht="17.25" customHeight="1">
      <c r="A44" s="84" t="s">
        <v>98</v>
      </c>
      <c r="B44" s="6"/>
      <c r="C44" s="212">
        <v>52</v>
      </c>
      <c r="D44" s="212">
        <v>40</v>
      </c>
      <c r="E44" s="212">
        <v>0</v>
      </c>
      <c r="F44" s="212">
        <v>30</v>
      </c>
      <c r="G44" s="212">
        <v>70</v>
      </c>
      <c r="H44" s="212">
        <v>25</v>
      </c>
      <c r="I44" s="244">
        <v>110</v>
      </c>
      <c r="J44" s="212">
        <v>90</v>
      </c>
      <c r="K44" s="212">
        <v>0</v>
      </c>
      <c r="L44" s="212">
        <v>38</v>
      </c>
      <c r="M44" s="245">
        <v>60</v>
      </c>
      <c r="N44" s="212"/>
      <c r="O44" s="212"/>
      <c r="P44" s="234">
        <f aca="true" t="shared" si="6" ref="P44:P56">SUM(C44:O44)</f>
        <v>515</v>
      </c>
      <c r="Q44" s="1"/>
    </row>
    <row r="45" spans="1:17" ht="17.25" customHeight="1">
      <c r="A45" s="84" t="s">
        <v>53</v>
      </c>
      <c r="B45" s="6"/>
      <c r="C45" s="212">
        <v>220</v>
      </c>
      <c r="D45" s="212">
        <v>600</v>
      </c>
      <c r="E45" s="212">
        <v>266</v>
      </c>
      <c r="F45" s="212">
        <v>316</v>
      </c>
      <c r="G45" s="212">
        <v>270</v>
      </c>
      <c r="H45" s="212">
        <v>276</v>
      </c>
      <c r="I45" s="244">
        <v>145</v>
      </c>
      <c r="J45" s="212">
        <v>125</v>
      </c>
      <c r="K45" s="212">
        <v>347</v>
      </c>
      <c r="L45" s="212">
        <v>50</v>
      </c>
      <c r="M45" s="245">
        <v>192</v>
      </c>
      <c r="N45" s="212"/>
      <c r="O45" s="212"/>
      <c r="P45" s="234">
        <f t="shared" si="6"/>
        <v>2807</v>
      </c>
      <c r="Q45" s="1"/>
    </row>
    <row r="46" spans="1:17" ht="17.25" customHeight="1">
      <c r="A46" s="84" t="s">
        <v>206</v>
      </c>
      <c r="B46" s="6"/>
      <c r="C46" s="212">
        <v>0</v>
      </c>
      <c r="D46" s="212">
        <v>20</v>
      </c>
      <c r="E46" s="212">
        <v>15</v>
      </c>
      <c r="F46" s="212">
        <v>221</v>
      </c>
      <c r="G46" s="212">
        <v>20</v>
      </c>
      <c r="H46" s="212">
        <v>103</v>
      </c>
      <c r="I46" s="244">
        <v>10</v>
      </c>
      <c r="J46" s="212">
        <v>25</v>
      </c>
      <c r="K46" s="212">
        <v>279</v>
      </c>
      <c r="L46" s="212">
        <v>46.63</v>
      </c>
      <c r="M46" s="245">
        <v>28</v>
      </c>
      <c r="N46" s="212"/>
      <c r="O46" s="212"/>
      <c r="P46" s="234">
        <f t="shared" si="6"/>
        <v>767.63</v>
      </c>
      <c r="Q46" s="1"/>
    </row>
    <row r="47" spans="1:17" ht="17.25" customHeight="1">
      <c r="A47" s="84" t="s">
        <v>34</v>
      </c>
      <c r="B47" s="6"/>
      <c r="C47" s="212">
        <v>0</v>
      </c>
      <c r="D47" s="212">
        <v>1306.58</v>
      </c>
      <c r="E47" s="286">
        <v>-120</v>
      </c>
      <c r="F47" s="212">
        <v>0</v>
      </c>
      <c r="G47" s="212">
        <v>1311</v>
      </c>
      <c r="H47" s="212">
        <v>1041.5</v>
      </c>
      <c r="I47" s="244">
        <v>743</v>
      </c>
      <c r="J47" s="212">
        <v>1359</v>
      </c>
      <c r="K47" s="212">
        <v>0</v>
      </c>
      <c r="L47" s="212">
        <v>410.32</v>
      </c>
      <c r="M47" s="245">
        <v>85.96</v>
      </c>
      <c r="N47" s="212"/>
      <c r="O47" s="212"/>
      <c r="P47" s="234">
        <f t="shared" si="6"/>
        <v>6137.36</v>
      </c>
      <c r="Q47" s="1"/>
    </row>
    <row r="48" spans="1:17" ht="17.25" customHeight="1">
      <c r="A48" s="84" t="s">
        <v>253</v>
      </c>
      <c r="B48" s="6"/>
      <c r="C48" s="212">
        <v>0</v>
      </c>
      <c r="D48" s="212">
        <v>0</v>
      </c>
      <c r="E48" s="286">
        <v>0</v>
      </c>
      <c r="F48" s="212">
        <v>0</v>
      </c>
      <c r="G48" s="212">
        <v>0</v>
      </c>
      <c r="H48" s="212">
        <v>0</v>
      </c>
      <c r="I48" s="244">
        <v>0</v>
      </c>
      <c r="J48" s="212">
        <v>0</v>
      </c>
      <c r="K48" s="212">
        <v>0</v>
      </c>
      <c r="L48" s="212">
        <v>0</v>
      </c>
      <c r="M48" s="245">
        <v>1300</v>
      </c>
      <c r="N48" s="212"/>
      <c r="O48" s="212"/>
      <c r="P48" s="234">
        <f t="shared" si="6"/>
        <v>1300</v>
      </c>
      <c r="Q48" s="1"/>
    </row>
    <row r="49" spans="1:17" ht="17.25" customHeight="1">
      <c r="A49" s="84" t="s">
        <v>255</v>
      </c>
      <c r="B49" s="6"/>
      <c r="C49" s="212">
        <v>0</v>
      </c>
      <c r="D49" s="212">
        <v>1733.85</v>
      </c>
      <c r="E49" s="212">
        <v>0</v>
      </c>
      <c r="F49" s="286">
        <v>-77.9</v>
      </c>
      <c r="G49" s="212">
        <v>0</v>
      </c>
      <c r="H49" s="212">
        <v>463.1</v>
      </c>
      <c r="I49" s="244">
        <v>0</v>
      </c>
      <c r="J49" s="212">
        <v>0</v>
      </c>
      <c r="K49" s="212">
        <v>0</v>
      </c>
      <c r="L49" s="212">
        <v>20</v>
      </c>
      <c r="M49" s="245">
        <v>292.6</v>
      </c>
      <c r="N49" s="212"/>
      <c r="O49" s="212"/>
      <c r="P49" s="234">
        <f t="shared" si="6"/>
        <v>2431.6499999999996</v>
      </c>
      <c r="Q49" s="1"/>
    </row>
    <row r="50" spans="1:17" ht="17.25" customHeight="1">
      <c r="A50" s="84" t="s">
        <v>254</v>
      </c>
      <c r="B50" s="6"/>
      <c r="C50" s="212">
        <v>0</v>
      </c>
      <c r="D50" s="212">
        <v>0</v>
      </c>
      <c r="E50" s="212">
        <v>0</v>
      </c>
      <c r="F50" s="286">
        <v>0</v>
      </c>
      <c r="G50" s="212">
        <v>0</v>
      </c>
      <c r="H50" s="212">
        <v>0</v>
      </c>
      <c r="I50" s="244">
        <v>0</v>
      </c>
      <c r="J50" s="212">
        <v>0</v>
      </c>
      <c r="K50" s="212">
        <v>0</v>
      </c>
      <c r="L50" s="212">
        <v>0</v>
      </c>
      <c r="M50" s="245">
        <v>94.05</v>
      </c>
      <c r="N50" s="212"/>
      <c r="O50" s="212"/>
      <c r="P50" s="234">
        <f t="shared" si="6"/>
        <v>94.05</v>
      </c>
      <c r="Q50" s="1"/>
    </row>
    <row r="51" spans="1:17" ht="17.25" customHeight="1">
      <c r="A51" s="84" t="s">
        <v>186</v>
      </c>
      <c r="B51" s="6"/>
      <c r="C51" s="212">
        <v>0</v>
      </c>
      <c r="D51" s="212">
        <v>2530</v>
      </c>
      <c r="E51" s="212">
        <v>330</v>
      </c>
      <c r="F51" s="286">
        <v>-165</v>
      </c>
      <c r="G51" s="212">
        <v>0</v>
      </c>
      <c r="H51" s="212">
        <v>3282.5</v>
      </c>
      <c r="I51" s="310">
        <v>650</v>
      </c>
      <c r="J51" s="212">
        <v>0</v>
      </c>
      <c r="K51" s="212">
        <v>0</v>
      </c>
      <c r="L51" s="286">
        <v>-50</v>
      </c>
      <c r="M51" s="245">
        <v>3262.6</v>
      </c>
      <c r="N51" s="212"/>
      <c r="O51" s="212"/>
      <c r="P51" s="234">
        <f t="shared" si="6"/>
        <v>9840.1</v>
      </c>
      <c r="Q51" s="1"/>
    </row>
    <row r="52" spans="1:17" ht="17.25" customHeight="1">
      <c r="A52" s="84" t="s">
        <v>55</v>
      </c>
      <c r="B52" s="6"/>
      <c r="C52" s="212">
        <v>0</v>
      </c>
      <c r="D52" s="212">
        <v>658.73</v>
      </c>
      <c r="E52" s="212">
        <v>0</v>
      </c>
      <c r="F52" s="220">
        <v>608.5</v>
      </c>
      <c r="G52" s="212">
        <v>1500</v>
      </c>
      <c r="H52" s="212">
        <v>0</v>
      </c>
      <c r="I52" s="244">
        <v>0</v>
      </c>
      <c r="J52" s="212">
        <v>0</v>
      </c>
      <c r="K52" s="212">
        <v>0</v>
      </c>
      <c r="L52" s="212">
        <v>0</v>
      </c>
      <c r="M52" s="245">
        <v>2295.92</v>
      </c>
      <c r="N52" s="212"/>
      <c r="O52" s="212"/>
      <c r="P52" s="234">
        <f t="shared" si="6"/>
        <v>5063.15</v>
      </c>
      <c r="Q52" s="1"/>
    </row>
    <row r="53" spans="1:17" ht="17.25" customHeight="1">
      <c r="A53" s="84" t="s">
        <v>36</v>
      </c>
      <c r="B53" s="6"/>
      <c r="C53" s="212">
        <v>25.4</v>
      </c>
      <c r="D53" s="212">
        <v>20</v>
      </c>
      <c r="E53" s="212">
        <v>35.6</v>
      </c>
      <c r="F53" s="212">
        <v>20</v>
      </c>
      <c r="G53" s="212">
        <v>20</v>
      </c>
      <c r="H53" s="212">
        <v>47.5</v>
      </c>
      <c r="I53" s="244">
        <v>15</v>
      </c>
      <c r="J53" s="212">
        <v>27</v>
      </c>
      <c r="K53" s="212">
        <v>17.6</v>
      </c>
      <c r="L53" s="212">
        <v>21.2</v>
      </c>
      <c r="M53" s="245">
        <v>0</v>
      </c>
      <c r="N53" s="212"/>
      <c r="O53" s="212"/>
      <c r="P53" s="234">
        <f t="shared" si="6"/>
        <v>249.29999999999998</v>
      </c>
      <c r="Q53" s="1"/>
    </row>
    <row r="54" spans="1:17" ht="17.25" customHeight="1">
      <c r="A54" s="84" t="s">
        <v>170</v>
      </c>
      <c r="B54" s="6"/>
      <c r="C54" s="212">
        <v>0</v>
      </c>
      <c r="D54" s="212">
        <v>0</v>
      </c>
      <c r="E54" s="212">
        <v>0</v>
      </c>
      <c r="F54" s="212">
        <v>11.91</v>
      </c>
      <c r="G54" s="212">
        <v>0</v>
      </c>
      <c r="H54" s="212">
        <v>0</v>
      </c>
      <c r="I54" s="244">
        <v>0</v>
      </c>
      <c r="J54" s="212">
        <v>0</v>
      </c>
      <c r="K54" s="212">
        <v>0</v>
      </c>
      <c r="L54" s="212">
        <v>0</v>
      </c>
      <c r="M54" s="245">
        <v>0</v>
      </c>
      <c r="N54" s="212"/>
      <c r="O54" s="212"/>
      <c r="P54" s="234">
        <f t="shared" si="6"/>
        <v>11.91</v>
      </c>
      <c r="Q54" s="1"/>
    </row>
    <row r="55" spans="1:17" ht="17.25" customHeight="1">
      <c r="A55" s="84" t="s">
        <v>15</v>
      </c>
      <c r="B55" s="6"/>
      <c r="C55" s="212">
        <v>0</v>
      </c>
      <c r="D55" s="212">
        <v>0</v>
      </c>
      <c r="E55" s="212">
        <v>0</v>
      </c>
      <c r="F55" s="212">
        <v>0</v>
      </c>
      <c r="G55" s="212">
        <v>0</v>
      </c>
      <c r="H55" s="212">
        <v>0</v>
      </c>
      <c r="I55" s="244">
        <v>0</v>
      </c>
      <c r="J55" s="212">
        <v>0</v>
      </c>
      <c r="K55" s="212">
        <v>0</v>
      </c>
      <c r="L55" s="212">
        <v>0</v>
      </c>
      <c r="M55" s="245">
        <v>0</v>
      </c>
      <c r="N55" s="212"/>
      <c r="O55" s="212"/>
      <c r="P55" s="234">
        <f t="shared" si="6"/>
        <v>0</v>
      </c>
      <c r="Q55" s="1"/>
    </row>
    <row r="56" spans="1:17" ht="17.25" customHeight="1">
      <c r="A56" s="84" t="s">
        <v>201</v>
      </c>
      <c r="B56" s="6"/>
      <c r="C56" s="212">
        <v>0</v>
      </c>
      <c r="D56" s="212">
        <v>0</v>
      </c>
      <c r="E56" s="212">
        <v>0</v>
      </c>
      <c r="F56" s="212">
        <v>0</v>
      </c>
      <c r="G56" s="212">
        <v>0</v>
      </c>
      <c r="H56" s="212">
        <v>0</v>
      </c>
      <c r="I56" s="244">
        <v>0</v>
      </c>
      <c r="J56" s="212">
        <v>0</v>
      </c>
      <c r="K56" s="212">
        <v>0</v>
      </c>
      <c r="L56" s="212">
        <v>0</v>
      </c>
      <c r="M56" s="245">
        <v>0</v>
      </c>
      <c r="N56" s="212"/>
      <c r="O56" s="212"/>
      <c r="P56" s="234">
        <f t="shared" si="6"/>
        <v>0</v>
      </c>
      <c r="Q56" s="1"/>
    </row>
    <row r="57" spans="1:17" s="106" customFormat="1" ht="20.25" customHeight="1" thickBot="1">
      <c r="A57" s="134" t="s">
        <v>144</v>
      </c>
      <c r="B57" s="139"/>
      <c r="C57" s="219">
        <f>SUM(C44:C56)</f>
        <v>297.4</v>
      </c>
      <c r="D57" s="219">
        <f aca="true" t="shared" si="7" ref="D57:Q57">SUM(D44:D56)</f>
        <v>6909.16</v>
      </c>
      <c r="E57" s="219">
        <f t="shared" si="7"/>
        <v>526.6</v>
      </c>
      <c r="F57" s="219">
        <f t="shared" si="7"/>
        <v>964.51</v>
      </c>
      <c r="G57" s="219">
        <f t="shared" si="7"/>
        <v>3191</v>
      </c>
      <c r="H57" s="219">
        <f t="shared" si="7"/>
        <v>5238.6</v>
      </c>
      <c r="I57" s="219">
        <f t="shared" si="7"/>
        <v>1673</v>
      </c>
      <c r="J57" s="219">
        <f t="shared" si="7"/>
        <v>1626</v>
      </c>
      <c r="K57" s="219">
        <f t="shared" si="7"/>
        <v>643.6</v>
      </c>
      <c r="L57" s="219">
        <f t="shared" si="7"/>
        <v>536.1500000000001</v>
      </c>
      <c r="M57" s="290">
        <f t="shared" si="7"/>
        <v>7611.13</v>
      </c>
      <c r="N57" s="219">
        <f t="shared" si="7"/>
        <v>0</v>
      </c>
      <c r="O57" s="219">
        <f t="shared" si="7"/>
        <v>0</v>
      </c>
      <c r="P57" s="219">
        <f t="shared" si="7"/>
        <v>29217.15</v>
      </c>
      <c r="Q57" s="82">
        <f t="shared" si="7"/>
        <v>0</v>
      </c>
    </row>
    <row r="58" spans="1:17" ht="7.5" customHeight="1" thickBot="1" thickTop="1">
      <c r="A58" s="18"/>
      <c r="B58" s="5"/>
      <c r="C58" s="212"/>
      <c r="D58" s="212"/>
      <c r="E58" s="212"/>
      <c r="F58" s="212"/>
      <c r="G58" s="223"/>
      <c r="H58" s="212"/>
      <c r="I58" s="244"/>
      <c r="J58" s="212"/>
      <c r="K58" s="212"/>
      <c r="L58" s="212"/>
      <c r="M58" s="245"/>
      <c r="N58" s="223"/>
      <c r="O58" s="212"/>
      <c r="P58" s="236"/>
      <c r="Q58" s="1"/>
    </row>
    <row r="59" spans="1:18" s="92" customFormat="1" ht="21.75" customHeight="1">
      <c r="A59" s="306" t="s">
        <v>3</v>
      </c>
      <c r="B59" s="143"/>
      <c r="C59" s="237">
        <f aca="true" t="shared" si="8" ref="C59:P59">SUM(C14+C28+C41+C57)</f>
        <v>8761.25</v>
      </c>
      <c r="D59" s="237">
        <f t="shared" si="8"/>
        <v>17946.78</v>
      </c>
      <c r="E59" s="237">
        <f t="shared" si="8"/>
        <v>8739.65</v>
      </c>
      <c r="F59" s="237">
        <f t="shared" si="8"/>
        <v>11961.36</v>
      </c>
      <c r="G59" s="237">
        <f t="shared" si="8"/>
        <v>14424.440000000002</v>
      </c>
      <c r="H59" s="237">
        <f t="shared" si="8"/>
        <v>14562.25</v>
      </c>
      <c r="I59" s="237">
        <f t="shared" si="8"/>
        <v>13124.5</v>
      </c>
      <c r="J59" s="237">
        <f t="shared" si="8"/>
        <v>8918.59</v>
      </c>
      <c r="K59" s="237">
        <f t="shared" si="8"/>
        <v>9497.68</v>
      </c>
      <c r="L59" s="237">
        <f t="shared" si="8"/>
        <v>4125.82</v>
      </c>
      <c r="M59" s="291">
        <f t="shared" si="8"/>
        <v>12901.650000000001</v>
      </c>
      <c r="N59" s="237">
        <f t="shared" si="8"/>
        <v>0</v>
      </c>
      <c r="O59" s="237">
        <f t="shared" si="8"/>
        <v>0</v>
      </c>
      <c r="P59" s="237">
        <f t="shared" si="8"/>
        <v>124963.97</v>
      </c>
      <c r="Q59" s="126">
        <f>SUM(C59:O59)</f>
        <v>124963.97</v>
      </c>
      <c r="R59" s="94"/>
    </row>
    <row r="60" spans="1:64" s="92" customFormat="1" ht="23.25" customHeight="1" thickBot="1">
      <c r="A60" s="131" t="s">
        <v>16</v>
      </c>
      <c r="B60" s="144">
        <v>1.175</v>
      </c>
      <c r="C60" s="238">
        <f aca="true" t="shared" si="9" ref="C60:O60">SUM(C61/$B$60+(C18+C20+C22+C23+C25+C26+C27+C38+C39+C44+C46+C47+C48+C49+C50+C51+C52+C53+C54+C56))</f>
        <v>7702.954255319149</v>
      </c>
      <c r="D60" s="238">
        <f t="shared" si="9"/>
        <v>16750.52170212766</v>
      </c>
      <c r="E60" s="238">
        <f t="shared" si="9"/>
        <v>7589.672127659574</v>
      </c>
      <c r="F60" s="238">
        <f t="shared" si="9"/>
        <v>10917.572127659576</v>
      </c>
      <c r="G60" s="238">
        <f t="shared" si="9"/>
        <v>13021.924468085108</v>
      </c>
      <c r="H60" s="238">
        <f t="shared" si="9"/>
        <v>13307.864893617021</v>
      </c>
      <c r="I60" s="238">
        <f t="shared" si="9"/>
        <v>12072.668085106383</v>
      </c>
      <c r="J60" s="238">
        <f t="shared" si="9"/>
        <v>7990.766808510638</v>
      </c>
      <c r="K60" s="238">
        <f t="shared" si="9"/>
        <v>8678.712765957447</v>
      </c>
      <c r="L60" s="238">
        <f t="shared" si="9"/>
        <v>3691.98829787234</v>
      </c>
      <c r="M60" s="238">
        <f t="shared" si="9"/>
        <v>12149.54170212766</v>
      </c>
      <c r="N60" s="238">
        <f t="shared" si="9"/>
        <v>0</v>
      </c>
      <c r="O60" s="238">
        <f t="shared" si="9"/>
        <v>0</v>
      </c>
      <c r="P60" s="238">
        <f>SUM(C60:O60)</f>
        <v>113874.18723404256</v>
      </c>
      <c r="Q60" s="315">
        <f>SUM(Q61/$B$60+(Q18+Q20+Q22+Q23+Q25+Q26+Q27+Q38+Q39+Q44+Q46+Q47+Q48+Q49+Q50+Q51+Q52+Q53+Q54+Q56))</f>
        <v>106352.31489361702</v>
      </c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239">
        <f>SUM(BH61/$B$60+(BH18+BH20+BH22+BH23+BH25+BH26+BH27+BH38+BH39+BH44+BH46+BH47+BH48+BH49+BH50+BH51+BH52+BH53+BH54+BH56))</f>
        <v>0</v>
      </c>
      <c r="BI60" s="238">
        <f>SUM(BI61/$B$60+(BI18+BI20+BI22+BI23+BI25+BI26+BI27+BI38+BI39+BI44+BI46+BI47+BI48+BI49+BI50+BI51+BI52+BI53+BI54+BI56))</f>
        <v>0</v>
      </c>
      <c r="BJ60" s="238">
        <f>SUM(BJ61/$B$60+(BJ18+BJ20+BJ22+BJ23+BJ25+BJ26+BJ27+BJ38+BJ39+BJ44+BJ46+BJ47+BJ48+BJ49+BJ50+BJ51+BJ52+BJ53+BJ54+BJ56))</f>
        <v>0</v>
      </c>
      <c r="BK60" s="238">
        <f>SUM(BK61/$B$60+(BK18+BK20+BK22+BK23+BK25+BK26+BK27+BK38+BK39+BK44+BK46+BK47+BK48+BK49+BK50+BK51+BK52+BK53+BK54+BK56))</f>
        <v>0</v>
      </c>
      <c r="BL60" s="238">
        <f>SUM(BL61/$B$60+(BL18+BL20+BL22+BL23+BL25+BL26+BL27+BL38+BL39+BL44+BL46+BL47+BL48+BL49+BL50+BL51+BL52+BL53+BL54+BL56))</f>
        <v>0</v>
      </c>
    </row>
    <row r="61" spans="3:31" ht="12.75" hidden="1">
      <c r="C61" s="227">
        <f>SUM(C59-(C18+C20+C22+C23+C25+C26+C27+C38+C39+C44+C46+C47+C48+C49+C50+C51+C52+C53+C54+C56))</f>
        <v>7105.7</v>
      </c>
      <c r="D61" s="227">
        <f aca="true" t="shared" si="10" ref="D61:AE61">SUM(D59-(D18+D20+D22+D23+D25+D26+D27+D38+D39+D44+D46+D47+D48+D49+D50+D51+D52+D53+D54+D56))</f>
        <v>8032.019999999999</v>
      </c>
      <c r="E61" s="227">
        <f t="shared" si="10"/>
        <v>7721.28</v>
      </c>
      <c r="F61" s="227">
        <f t="shared" si="10"/>
        <v>7008.29</v>
      </c>
      <c r="G61" s="227">
        <f t="shared" si="10"/>
        <v>9416.890000000003</v>
      </c>
      <c r="H61" s="227">
        <f t="shared" si="10"/>
        <v>8422.3</v>
      </c>
      <c r="I61" s="227">
        <f t="shared" si="10"/>
        <v>7062.3</v>
      </c>
      <c r="J61" s="227">
        <f t="shared" si="10"/>
        <v>6229.67</v>
      </c>
      <c r="K61" s="227">
        <f t="shared" si="10"/>
        <v>5498.780000000001</v>
      </c>
      <c r="L61" s="227">
        <f t="shared" si="10"/>
        <v>2912.87</v>
      </c>
      <c r="M61" s="227">
        <f t="shared" si="10"/>
        <v>5049.870000000001</v>
      </c>
      <c r="N61" s="227">
        <f t="shared" si="10"/>
        <v>0</v>
      </c>
      <c r="O61" s="227">
        <f t="shared" si="10"/>
        <v>0</v>
      </c>
      <c r="P61" s="227">
        <f>SUM(C61:O61)</f>
        <v>74459.96999999999</v>
      </c>
      <c r="Q61" s="227">
        <f t="shared" si="10"/>
        <v>124963.97</v>
      </c>
      <c r="R61" s="227"/>
      <c r="S61" s="227"/>
      <c r="T61" s="227"/>
      <c r="U61" s="227"/>
      <c r="V61" s="227"/>
      <c r="W61" s="227"/>
      <c r="X61" s="227"/>
      <c r="Y61" s="227"/>
      <c r="Z61" s="227">
        <f t="shared" si="10"/>
        <v>0</v>
      </c>
      <c r="AA61" s="227">
        <f t="shared" si="10"/>
        <v>0</v>
      </c>
      <c r="AB61" s="227">
        <f t="shared" si="10"/>
        <v>0</v>
      </c>
      <c r="AC61" s="227">
        <f t="shared" si="10"/>
        <v>0</v>
      </c>
      <c r="AD61" s="227">
        <f t="shared" si="10"/>
        <v>0</v>
      </c>
      <c r="AE61" s="227">
        <f t="shared" si="10"/>
        <v>0</v>
      </c>
    </row>
    <row r="62" spans="3:17" ht="6.75" customHeight="1" thickBot="1"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1"/>
    </row>
    <row r="63" spans="1:17" ht="26.25" customHeight="1" thickBot="1">
      <c r="A63" s="301" t="s">
        <v>162</v>
      </c>
      <c r="B63" s="307"/>
      <c r="C63" s="300">
        <v>4855.56</v>
      </c>
      <c r="D63" s="302">
        <v>14075.08</v>
      </c>
      <c r="E63" s="300">
        <v>5119.75</v>
      </c>
      <c r="F63" s="303">
        <v>7674.01</v>
      </c>
      <c r="G63" s="300">
        <v>9401.85</v>
      </c>
      <c r="H63" s="302">
        <v>9439.21</v>
      </c>
      <c r="I63" s="300">
        <v>9051.93</v>
      </c>
      <c r="J63" s="302">
        <v>4947.8</v>
      </c>
      <c r="K63" s="300">
        <v>6176.38</v>
      </c>
      <c r="L63" s="302">
        <v>2655.61</v>
      </c>
      <c r="M63" s="300">
        <v>10627.18</v>
      </c>
      <c r="N63" s="302"/>
      <c r="O63" s="300"/>
      <c r="P63" s="302">
        <f>SUM(C63:O63)</f>
        <v>84024.36000000002</v>
      </c>
      <c r="Q63" s="1"/>
    </row>
    <row r="64" spans="3:17" ht="6.75" customHeight="1" thickBot="1"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1"/>
    </row>
    <row r="65" spans="1:18" s="205" customFormat="1" ht="26.25" customHeight="1" thickBot="1">
      <c r="A65" s="196" t="s">
        <v>179</v>
      </c>
      <c r="B65" s="197"/>
      <c r="C65" s="228">
        <v>4596</v>
      </c>
      <c r="D65" s="228">
        <v>7866</v>
      </c>
      <c r="E65" s="228">
        <v>6946</v>
      </c>
      <c r="F65" s="228">
        <v>7046</v>
      </c>
      <c r="G65" s="228">
        <v>11036</v>
      </c>
      <c r="H65" s="228">
        <v>16956</v>
      </c>
      <c r="I65" s="228">
        <v>11746</v>
      </c>
      <c r="J65" s="228">
        <v>10006</v>
      </c>
      <c r="K65" s="228">
        <v>3166</v>
      </c>
      <c r="L65" s="228">
        <v>1836</v>
      </c>
      <c r="M65" s="228">
        <v>10526</v>
      </c>
      <c r="N65" s="228"/>
      <c r="O65" s="228"/>
      <c r="P65" s="228">
        <f>SUM(C65:O65)</f>
        <v>91726</v>
      </c>
      <c r="Q65" s="204"/>
      <c r="R65" s="203"/>
    </row>
    <row r="66" spans="3:18" ht="5.25" customHeight="1" thickBot="1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R66" s="203"/>
    </row>
    <row r="67" spans="1:18" s="206" customFormat="1" ht="25.5" customHeight="1" thickBot="1">
      <c r="A67" s="198" t="s">
        <v>181</v>
      </c>
      <c r="B67" s="199"/>
      <c r="C67" s="230">
        <f>SUM(C63-C65)</f>
        <v>259.5600000000004</v>
      </c>
      <c r="D67" s="230">
        <f aca="true" t="shared" si="11" ref="D67:O67">SUM(D63-D65)</f>
        <v>6209.08</v>
      </c>
      <c r="E67" s="259">
        <f t="shared" si="11"/>
        <v>-1826.25</v>
      </c>
      <c r="F67" s="230">
        <f t="shared" si="11"/>
        <v>628.0100000000002</v>
      </c>
      <c r="G67" s="259">
        <f t="shared" si="11"/>
        <v>-1634.1499999999996</v>
      </c>
      <c r="H67" s="259">
        <f t="shared" si="11"/>
        <v>-7516.790000000001</v>
      </c>
      <c r="I67" s="259">
        <f t="shared" si="11"/>
        <v>-2694.0699999999997</v>
      </c>
      <c r="J67" s="259">
        <f t="shared" si="11"/>
        <v>-5058.2</v>
      </c>
      <c r="K67" s="230">
        <f t="shared" si="11"/>
        <v>3010.38</v>
      </c>
      <c r="L67" s="230">
        <f t="shared" si="11"/>
        <v>819.6100000000001</v>
      </c>
      <c r="M67" s="230">
        <f t="shared" si="11"/>
        <v>101.18000000000029</v>
      </c>
      <c r="N67" s="230">
        <f t="shared" si="11"/>
        <v>0</v>
      </c>
      <c r="O67" s="230">
        <f t="shared" si="11"/>
        <v>0</v>
      </c>
      <c r="P67" s="259">
        <f>SUM(C67:O67)</f>
        <v>-7701.639999999999</v>
      </c>
      <c r="R67" s="203"/>
    </row>
    <row r="68" spans="3:16" ht="5.25" customHeight="1" thickBot="1"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</row>
    <row r="69" spans="1:16" ht="31.5" customHeight="1" thickBot="1">
      <c r="A69" s="192" t="s">
        <v>180</v>
      </c>
      <c r="B69" s="193"/>
      <c r="C69" s="231" t="str">
        <f>IF(C63=C65,"ON TARGET",IF(C63&gt;C65,"ABOVE TARGET","BELOW TARGET"))</f>
        <v>ABOVE TARGET</v>
      </c>
      <c r="D69" s="231" t="str">
        <f aca="true" t="shared" si="12" ref="D69:P69">IF(D63=D65,"ON TARGET",IF(D63&gt;D65,"ABOVE TARGET","BELOW TARGET"))</f>
        <v>ABOVE TARGET</v>
      </c>
      <c r="E69" s="231" t="str">
        <f t="shared" si="12"/>
        <v>BELOW TARGET</v>
      </c>
      <c r="F69" s="231" t="str">
        <f t="shared" si="12"/>
        <v>ABOVE TARGET</v>
      </c>
      <c r="G69" s="231" t="str">
        <f t="shared" si="12"/>
        <v>BELOW TARGET</v>
      </c>
      <c r="H69" s="231" t="str">
        <f t="shared" si="12"/>
        <v>BELOW TARGET</v>
      </c>
      <c r="I69" s="231" t="str">
        <f t="shared" si="12"/>
        <v>BELOW TARGET</v>
      </c>
      <c r="J69" s="231" t="str">
        <f t="shared" si="12"/>
        <v>BELOW TARGET</v>
      </c>
      <c r="K69" s="231" t="str">
        <f t="shared" si="12"/>
        <v>ABOVE TARGET</v>
      </c>
      <c r="L69" s="231" t="str">
        <f t="shared" si="12"/>
        <v>ABOVE TARGET</v>
      </c>
      <c r="M69" s="231" t="str">
        <f t="shared" si="12"/>
        <v>ABOVE TARGET</v>
      </c>
      <c r="N69" s="231" t="str">
        <f t="shared" si="12"/>
        <v>ON TARGET</v>
      </c>
      <c r="O69" s="231" t="str">
        <f t="shared" si="12"/>
        <v>ON TARGET</v>
      </c>
      <c r="P69" s="231" t="str">
        <f t="shared" si="12"/>
        <v>BELOW TARGET</v>
      </c>
    </row>
    <row r="70" spans="3:16" ht="12.75"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</row>
    <row r="71" spans="1:16" ht="15.75">
      <c r="A71" s="273"/>
      <c r="B71" s="195"/>
      <c r="C71" s="246"/>
      <c r="D71" s="246"/>
      <c r="E71" s="246"/>
      <c r="F71" s="280"/>
      <c r="G71" s="246"/>
      <c r="H71" s="246"/>
      <c r="I71" s="246"/>
      <c r="J71" s="246"/>
      <c r="K71" s="246"/>
      <c r="L71" s="246"/>
      <c r="M71" s="246"/>
      <c r="N71" s="246"/>
      <c r="O71" s="246"/>
      <c r="P71" s="246"/>
    </row>
    <row r="72" spans="3:16" ht="12.75">
      <c r="C72" s="232"/>
      <c r="D72" s="229"/>
      <c r="E72" s="232"/>
      <c r="F72" s="232"/>
      <c r="G72" s="232"/>
      <c r="H72" s="232"/>
      <c r="I72" s="232"/>
      <c r="J72" s="229"/>
      <c r="K72" s="229"/>
      <c r="L72" s="229"/>
      <c r="M72" s="229"/>
      <c r="N72" s="229"/>
      <c r="O72" s="229"/>
      <c r="P72" s="229"/>
    </row>
    <row r="73" spans="3:16" ht="12.75">
      <c r="C73" s="232"/>
      <c r="D73" s="229"/>
      <c r="E73" s="232"/>
      <c r="F73" s="232"/>
      <c r="G73" s="232"/>
      <c r="H73" s="232"/>
      <c r="I73" s="232"/>
      <c r="J73" s="229"/>
      <c r="K73" s="229"/>
      <c r="L73" s="229"/>
      <c r="M73" s="229"/>
      <c r="N73" s="229"/>
      <c r="O73" s="229"/>
      <c r="P73" s="229"/>
    </row>
    <row r="74" spans="3:16" ht="12.75">
      <c r="C74" s="232"/>
      <c r="D74" s="229"/>
      <c r="E74" s="232"/>
      <c r="F74" s="232"/>
      <c r="G74" s="232"/>
      <c r="H74" s="232"/>
      <c r="I74" s="232"/>
      <c r="J74" s="229"/>
      <c r="K74" s="229"/>
      <c r="L74" s="229"/>
      <c r="M74" s="229"/>
      <c r="N74" s="229"/>
      <c r="O74" s="229"/>
      <c r="P74" s="229"/>
    </row>
    <row r="75" spans="1:16" s="208" customFormat="1" ht="18.75" customHeight="1" hidden="1" thickBot="1">
      <c r="A75" s="247" t="s">
        <v>162</v>
      </c>
      <c r="C75" s="241">
        <v>4855.56</v>
      </c>
      <c r="D75" s="241">
        <v>14075.08</v>
      </c>
      <c r="E75" s="241">
        <v>5119.75</v>
      </c>
      <c r="F75" s="283">
        <v>7674.01</v>
      </c>
      <c r="G75" s="241">
        <v>9401.85</v>
      </c>
      <c r="H75" s="241">
        <v>9439.21</v>
      </c>
      <c r="I75" s="241">
        <v>9051.93</v>
      </c>
      <c r="J75" s="241">
        <v>4947.8</v>
      </c>
      <c r="K75" s="241">
        <v>6176.38</v>
      </c>
      <c r="L75" s="241">
        <v>2655.61</v>
      </c>
      <c r="M75" s="300">
        <v>10627.18</v>
      </c>
      <c r="N75" s="241"/>
      <c r="O75" s="241"/>
      <c r="P75" s="241">
        <f>SUM(C75:O75)</f>
        <v>84024.36000000002</v>
      </c>
    </row>
    <row r="76" spans="1:17" s="205" customFormat="1" ht="19.5" hidden="1" thickBot="1">
      <c r="A76" s="196" t="s">
        <v>159</v>
      </c>
      <c r="B76" s="197"/>
      <c r="C76" s="228">
        <v>4596</v>
      </c>
      <c r="D76" s="228">
        <v>7866</v>
      </c>
      <c r="E76" s="228">
        <v>6946</v>
      </c>
      <c r="F76" s="228">
        <v>7046</v>
      </c>
      <c r="G76" s="228">
        <v>11036</v>
      </c>
      <c r="H76" s="228">
        <v>16956</v>
      </c>
      <c r="I76" s="228">
        <v>11746</v>
      </c>
      <c r="J76" s="228">
        <v>10006</v>
      </c>
      <c r="K76" s="228">
        <v>3166</v>
      </c>
      <c r="L76" s="228">
        <v>1836</v>
      </c>
      <c r="M76" s="228">
        <v>10526</v>
      </c>
      <c r="N76" s="228"/>
      <c r="O76" s="228"/>
      <c r="P76" s="228">
        <f>SUM(C76:O76)</f>
        <v>91726</v>
      </c>
      <c r="Q76" s="204"/>
    </row>
    <row r="77" spans="1:16" s="206" customFormat="1" ht="19.5" hidden="1" thickBot="1">
      <c r="A77" s="198" t="s">
        <v>160</v>
      </c>
      <c r="B77" s="199"/>
      <c r="C77" s="230">
        <f>SUM(C75-C76)</f>
        <v>259.5600000000004</v>
      </c>
      <c r="D77" s="285">
        <f aca="true" t="shared" si="13" ref="D77:O77">SUM(D75-D76)</f>
        <v>6209.08</v>
      </c>
      <c r="E77" s="259">
        <f t="shared" si="13"/>
        <v>-1826.25</v>
      </c>
      <c r="F77" s="285">
        <f t="shared" si="13"/>
        <v>628.0100000000002</v>
      </c>
      <c r="G77" s="259">
        <f t="shared" si="13"/>
        <v>-1634.1499999999996</v>
      </c>
      <c r="H77" s="259">
        <f t="shared" si="13"/>
        <v>-7516.790000000001</v>
      </c>
      <c r="I77" s="259">
        <f t="shared" si="13"/>
        <v>-2694.0699999999997</v>
      </c>
      <c r="J77" s="259">
        <f t="shared" si="13"/>
        <v>-5058.2</v>
      </c>
      <c r="K77" s="230">
        <f t="shared" si="13"/>
        <v>3010.38</v>
      </c>
      <c r="L77" s="230">
        <f t="shared" si="13"/>
        <v>819.6100000000001</v>
      </c>
      <c r="M77" s="230">
        <f t="shared" si="13"/>
        <v>101.18000000000029</v>
      </c>
      <c r="N77" s="259">
        <f t="shared" si="13"/>
        <v>0</v>
      </c>
      <c r="O77" s="259">
        <f t="shared" si="13"/>
        <v>0</v>
      </c>
      <c r="P77" s="259">
        <f>SUM(C77:O77)</f>
        <v>-7701.639999999999</v>
      </c>
    </row>
    <row r="78" spans="3:16" ht="12.75"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79" spans="3:16" ht="12.75"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</row>
    <row r="80" spans="3:16" ht="12.75"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</row>
  </sheetData>
  <printOptions horizontalCentered="1"/>
  <pageMargins left="0.5511811023622047" right="0.5511811023622047" top="0" bottom="0" header="0.31496062992125984" footer="0"/>
  <pageSetup horizontalDpi="300" verticalDpi="300" orientation="landscape" paperSize="9" scale="49" r:id="rId1"/>
  <headerFooter alignWithMargins="0">
    <oddHeader>&amp;LCITY LEISURE&amp;R50%INCOME SHARE  =  #   VAT EXEMPT =  *
</oddHeader>
    <oddFooter>&amp;C
&amp;RCompiled by : G. Walter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U96"/>
  <sheetViews>
    <sheetView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9.140625" style="0" hidden="1" customWidth="1"/>
    <col min="3" max="5" width="14.7109375" style="0" customWidth="1"/>
    <col min="6" max="6" width="15.7109375" style="0" customWidth="1"/>
    <col min="7" max="13" width="14.7109375" style="0" customWidth="1"/>
    <col min="14" max="14" width="16.00390625" style="0" customWidth="1"/>
    <col min="15" max="15" width="15.7109375" style="0" customWidth="1"/>
    <col min="16" max="16" width="17.7109375" style="0" customWidth="1"/>
    <col min="17" max="17" width="16.00390625" style="0" hidden="1" customWidth="1"/>
  </cols>
  <sheetData>
    <row r="1" spans="1:17" ht="26.25">
      <c r="A1" s="73" t="s">
        <v>231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/>
    </row>
    <row r="2" spans="1:17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8"/>
      <c r="O2" s="9"/>
      <c r="P2" s="9"/>
      <c r="Q2" s="1"/>
    </row>
    <row r="3" spans="1:17" ht="20.25">
      <c r="A3" s="76" t="s">
        <v>56</v>
      </c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ht="6.75" customHeight="1" thickBot="1">
      <c r="A4" s="49"/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7" s="92" customFormat="1" ht="29.25" customHeight="1" thickBot="1">
      <c r="A5" s="96"/>
      <c r="B5" s="97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  <c r="Q5" s="91"/>
    </row>
    <row r="6" spans="1:17" ht="18.75">
      <c r="A6" s="149" t="s">
        <v>4</v>
      </c>
      <c r="B6" s="2"/>
      <c r="C6" s="16"/>
      <c r="D6" s="2"/>
      <c r="E6" s="16"/>
      <c r="F6" s="2"/>
      <c r="G6" s="16"/>
      <c r="H6" s="2"/>
      <c r="I6" s="16"/>
      <c r="J6" s="2"/>
      <c r="K6" s="16"/>
      <c r="L6" s="9"/>
      <c r="M6" s="11"/>
      <c r="N6" s="16"/>
      <c r="O6" s="2"/>
      <c r="P6" s="148"/>
      <c r="Q6" s="1"/>
    </row>
    <row r="7" spans="1:17" ht="12.75">
      <c r="A7" s="82" t="s">
        <v>18</v>
      </c>
      <c r="B7" s="4"/>
      <c r="C7" s="212">
        <v>1458</v>
      </c>
      <c r="D7" s="244">
        <v>1223.41</v>
      </c>
      <c r="E7" s="212">
        <v>1361.87</v>
      </c>
      <c r="F7" s="244">
        <v>1380.02</v>
      </c>
      <c r="G7" s="212">
        <v>2245.2</v>
      </c>
      <c r="H7" s="244">
        <v>1473.51</v>
      </c>
      <c r="I7" s="212">
        <v>2047.76</v>
      </c>
      <c r="J7" s="244">
        <v>2302.12</v>
      </c>
      <c r="K7" s="212">
        <v>2149.8</v>
      </c>
      <c r="L7" s="245">
        <v>1842.13</v>
      </c>
      <c r="M7" s="212">
        <v>1415.71</v>
      </c>
      <c r="N7" s="212"/>
      <c r="O7" s="244"/>
      <c r="P7" s="214">
        <f aca="true" t="shared" si="0" ref="P7:P13">SUM(C7:O7)</f>
        <v>18899.53</v>
      </c>
      <c r="Q7" s="1"/>
    </row>
    <row r="8" spans="1:17" ht="12.75">
      <c r="A8" s="82" t="s">
        <v>5</v>
      </c>
      <c r="B8" s="4"/>
      <c r="C8" s="212">
        <v>290.8</v>
      </c>
      <c r="D8" s="244">
        <v>279</v>
      </c>
      <c r="E8" s="212">
        <v>207.7</v>
      </c>
      <c r="F8" s="244">
        <v>177.8</v>
      </c>
      <c r="G8" s="212">
        <v>313.5</v>
      </c>
      <c r="H8" s="244">
        <v>237.1</v>
      </c>
      <c r="I8" s="212">
        <v>232.55</v>
      </c>
      <c r="J8" s="244">
        <v>231.6</v>
      </c>
      <c r="K8" s="212">
        <v>194.5</v>
      </c>
      <c r="L8" s="245">
        <v>149.9</v>
      </c>
      <c r="M8" s="212">
        <v>211.9</v>
      </c>
      <c r="N8" s="212"/>
      <c r="O8" s="244"/>
      <c r="P8" s="214">
        <f t="shared" si="0"/>
        <v>2526.35</v>
      </c>
      <c r="Q8" s="1"/>
    </row>
    <row r="9" spans="1:17" ht="12.75">
      <c r="A9" s="82" t="s">
        <v>6</v>
      </c>
      <c r="B9" s="4"/>
      <c r="C9" s="212">
        <v>60.06</v>
      </c>
      <c r="D9" s="244">
        <v>26.85</v>
      </c>
      <c r="E9" s="212">
        <v>33.66</v>
      </c>
      <c r="F9" s="244">
        <v>16.81</v>
      </c>
      <c r="G9" s="212">
        <v>32.52</v>
      </c>
      <c r="H9" s="244">
        <v>35.6</v>
      </c>
      <c r="I9" s="212">
        <v>62.4</v>
      </c>
      <c r="J9" s="244">
        <v>64.91</v>
      </c>
      <c r="K9" s="212">
        <v>66.93</v>
      </c>
      <c r="L9" s="245">
        <v>47.11</v>
      </c>
      <c r="M9" s="212">
        <v>55.14</v>
      </c>
      <c r="N9" s="212"/>
      <c r="O9" s="244"/>
      <c r="P9" s="214">
        <f t="shared" si="0"/>
        <v>501.98999999999995</v>
      </c>
      <c r="Q9" s="1"/>
    </row>
    <row r="10" spans="1:17" ht="12.75">
      <c r="A10" s="82" t="s">
        <v>19</v>
      </c>
      <c r="B10" s="4"/>
      <c r="C10" s="212">
        <v>282.85</v>
      </c>
      <c r="D10" s="244">
        <v>198.35</v>
      </c>
      <c r="E10" s="212">
        <v>189.55</v>
      </c>
      <c r="F10" s="244">
        <v>184.65</v>
      </c>
      <c r="G10" s="212">
        <v>339.72</v>
      </c>
      <c r="H10" s="244">
        <v>375.37</v>
      </c>
      <c r="I10" s="212">
        <v>175.1</v>
      </c>
      <c r="J10" s="244">
        <v>252.5</v>
      </c>
      <c r="K10" s="212">
        <v>184.75</v>
      </c>
      <c r="L10" s="245">
        <v>121.55</v>
      </c>
      <c r="M10" s="212">
        <v>174.6</v>
      </c>
      <c r="N10" s="212"/>
      <c r="O10" s="244"/>
      <c r="P10" s="214">
        <f t="shared" si="0"/>
        <v>2478.99</v>
      </c>
      <c r="Q10" s="1"/>
    </row>
    <row r="11" spans="1:17" ht="12.75">
      <c r="A11" s="82" t="s">
        <v>7</v>
      </c>
      <c r="B11" s="4"/>
      <c r="C11" s="212">
        <v>58.9</v>
      </c>
      <c r="D11" s="244">
        <v>52.2</v>
      </c>
      <c r="E11" s="212">
        <v>53.4</v>
      </c>
      <c r="F11" s="244">
        <v>68.2</v>
      </c>
      <c r="G11" s="212">
        <v>88.9</v>
      </c>
      <c r="H11" s="244">
        <v>77.4</v>
      </c>
      <c r="I11" s="212">
        <v>69.2</v>
      </c>
      <c r="J11" s="244">
        <v>61.75</v>
      </c>
      <c r="K11" s="212">
        <v>18.8</v>
      </c>
      <c r="L11" s="245">
        <v>34.7</v>
      </c>
      <c r="M11" s="212">
        <v>94.2</v>
      </c>
      <c r="N11" s="212"/>
      <c r="O11" s="244"/>
      <c r="P11" s="214">
        <f>SUM(C11:O11)</f>
        <v>677.6500000000001</v>
      </c>
      <c r="Q11" s="1"/>
    </row>
    <row r="12" spans="1:17" ht="12.75">
      <c r="A12" s="82" t="s">
        <v>191</v>
      </c>
      <c r="B12" s="4"/>
      <c r="C12" s="212">
        <v>18.55</v>
      </c>
      <c r="D12" s="245">
        <v>30.95</v>
      </c>
      <c r="E12" s="212">
        <v>23.6</v>
      </c>
      <c r="F12" s="245">
        <v>38.85</v>
      </c>
      <c r="G12" s="212">
        <v>215</v>
      </c>
      <c r="H12" s="245">
        <v>166</v>
      </c>
      <c r="I12" s="212">
        <v>170</v>
      </c>
      <c r="J12" s="245">
        <v>128.9</v>
      </c>
      <c r="K12" s="212">
        <v>132.5</v>
      </c>
      <c r="L12" s="245">
        <v>107</v>
      </c>
      <c r="M12" s="212">
        <v>157.7</v>
      </c>
      <c r="N12" s="212"/>
      <c r="O12" s="245"/>
      <c r="P12" s="214">
        <f>SUM(C12:O12)</f>
        <v>1189.05</v>
      </c>
      <c r="Q12" s="1"/>
    </row>
    <row r="13" spans="1:17" ht="12.75">
      <c r="A13" s="82" t="s">
        <v>20</v>
      </c>
      <c r="B13" s="4"/>
      <c r="C13" s="212">
        <v>196</v>
      </c>
      <c r="D13" s="244">
        <v>135.95</v>
      </c>
      <c r="E13" s="212">
        <v>138.5</v>
      </c>
      <c r="F13" s="244">
        <v>150.95</v>
      </c>
      <c r="G13" s="212">
        <v>21.55</v>
      </c>
      <c r="H13" s="244">
        <v>26.4</v>
      </c>
      <c r="I13" s="212">
        <v>44.15</v>
      </c>
      <c r="J13" s="244">
        <v>21.05</v>
      </c>
      <c r="K13" s="212">
        <v>37.8</v>
      </c>
      <c r="L13" s="245">
        <v>26.5</v>
      </c>
      <c r="M13" s="212">
        <v>16.5</v>
      </c>
      <c r="N13" s="212"/>
      <c r="O13" s="244"/>
      <c r="P13" s="214">
        <f t="shared" si="0"/>
        <v>815.3499999999998</v>
      </c>
      <c r="Q13" s="1"/>
    </row>
    <row r="14" spans="1:17" ht="12.75">
      <c r="A14" s="82" t="s">
        <v>164</v>
      </c>
      <c r="B14" s="3"/>
      <c r="C14" s="212">
        <v>146.3</v>
      </c>
      <c r="D14" s="244">
        <v>146.15</v>
      </c>
      <c r="E14" s="212">
        <v>119.1</v>
      </c>
      <c r="F14" s="244">
        <v>136.2</v>
      </c>
      <c r="G14" s="212">
        <v>195.9</v>
      </c>
      <c r="H14" s="244">
        <v>983.75</v>
      </c>
      <c r="I14" s="212">
        <v>625.15</v>
      </c>
      <c r="J14" s="244">
        <v>134.1</v>
      </c>
      <c r="K14" s="212">
        <v>83.35</v>
      </c>
      <c r="L14" s="245">
        <v>59.5</v>
      </c>
      <c r="M14" s="212">
        <v>248</v>
      </c>
      <c r="N14" s="212"/>
      <c r="O14" s="244"/>
      <c r="P14" s="214">
        <f>SUM(C14:O14)</f>
        <v>2877.5</v>
      </c>
      <c r="Q14" s="1"/>
    </row>
    <row r="15" spans="1:17" ht="12.75">
      <c r="A15" s="82" t="s">
        <v>238</v>
      </c>
      <c r="B15" s="3"/>
      <c r="C15" s="212">
        <v>0</v>
      </c>
      <c r="D15" s="245">
        <v>0</v>
      </c>
      <c r="E15" s="212">
        <v>0</v>
      </c>
      <c r="F15" s="245">
        <v>0</v>
      </c>
      <c r="G15" s="212">
        <v>0</v>
      </c>
      <c r="H15" s="245">
        <v>6</v>
      </c>
      <c r="I15" s="212">
        <v>6</v>
      </c>
      <c r="J15" s="245">
        <v>0</v>
      </c>
      <c r="K15" s="212">
        <v>0</v>
      </c>
      <c r="L15" s="245">
        <v>0</v>
      </c>
      <c r="M15" s="212">
        <v>0</v>
      </c>
      <c r="N15" s="212"/>
      <c r="O15" s="245"/>
      <c r="P15" s="214">
        <f>SUM(C15:O15)</f>
        <v>12</v>
      </c>
      <c r="Q15" s="1"/>
    </row>
    <row r="16" spans="1:17" ht="12.75">
      <c r="A16" s="82" t="s">
        <v>244</v>
      </c>
      <c r="B16" s="3"/>
      <c r="C16" s="212">
        <v>0</v>
      </c>
      <c r="D16" s="245">
        <v>0</v>
      </c>
      <c r="E16" s="212">
        <v>0</v>
      </c>
      <c r="F16" s="245">
        <v>0</v>
      </c>
      <c r="G16" s="212">
        <v>0</v>
      </c>
      <c r="H16" s="245">
        <v>0</v>
      </c>
      <c r="I16" s="212">
        <v>13.33</v>
      </c>
      <c r="J16" s="245">
        <v>0</v>
      </c>
      <c r="K16" s="212">
        <v>0</v>
      </c>
      <c r="L16" s="245">
        <v>0</v>
      </c>
      <c r="M16" s="212">
        <v>16.66</v>
      </c>
      <c r="N16" s="212"/>
      <c r="O16" s="245"/>
      <c r="P16" s="214">
        <f>SUM(C16:O16)</f>
        <v>29.990000000000002</v>
      </c>
      <c r="Q16" s="1"/>
    </row>
    <row r="17" spans="1:17" ht="12.75">
      <c r="A17" s="82" t="s">
        <v>21</v>
      </c>
      <c r="B17" s="3"/>
      <c r="C17" s="212">
        <v>0</v>
      </c>
      <c r="D17" s="245">
        <v>0</v>
      </c>
      <c r="E17" s="212">
        <v>0</v>
      </c>
      <c r="F17" s="245">
        <v>0</v>
      </c>
      <c r="G17" s="212">
        <v>0</v>
      </c>
      <c r="H17" s="245">
        <v>0</v>
      </c>
      <c r="I17" s="212">
        <v>0</v>
      </c>
      <c r="J17" s="245">
        <v>0</v>
      </c>
      <c r="K17" s="212">
        <v>0</v>
      </c>
      <c r="L17" s="245">
        <v>0.8</v>
      </c>
      <c r="M17" s="212">
        <v>0</v>
      </c>
      <c r="N17" s="212"/>
      <c r="O17" s="245"/>
      <c r="P17" s="214">
        <f>SUM(C17:O17)</f>
        <v>0.8</v>
      </c>
      <c r="Q17" s="1"/>
    </row>
    <row r="18" spans="1:17" ht="13.5" thickBot="1">
      <c r="A18" s="82" t="s">
        <v>239</v>
      </c>
      <c r="B18" s="3"/>
      <c r="C18" s="212">
        <v>0</v>
      </c>
      <c r="D18" s="245">
        <v>0</v>
      </c>
      <c r="E18" s="212">
        <v>0</v>
      </c>
      <c r="F18" s="245">
        <v>0</v>
      </c>
      <c r="G18" s="212">
        <v>0</v>
      </c>
      <c r="H18" s="245">
        <v>50</v>
      </c>
      <c r="I18" s="212">
        <v>0</v>
      </c>
      <c r="J18" s="245">
        <v>0</v>
      </c>
      <c r="K18" s="212">
        <v>0</v>
      </c>
      <c r="L18" s="245">
        <v>0</v>
      </c>
      <c r="M18" s="212">
        <v>0</v>
      </c>
      <c r="N18" s="212"/>
      <c r="O18" s="245"/>
      <c r="P18" s="214">
        <f>SUM(C18:O18)</f>
        <v>50</v>
      </c>
      <c r="Q18" s="1"/>
    </row>
    <row r="19" spans="1:18" s="151" customFormat="1" ht="21.75" customHeight="1" thickBot="1">
      <c r="A19" s="149" t="s">
        <v>142</v>
      </c>
      <c r="B19" s="150"/>
      <c r="C19" s="219">
        <f aca="true" t="shared" si="1" ref="C19:O19">SUM(C7:C18)</f>
        <v>2511.4600000000005</v>
      </c>
      <c r="D19" s="219">
        <f t="shared" si="1"/>
        <v>2092.86</v>
      </c>
      <c r="E19" s="219">
        <f t="shared" si="1"/>
        <v>2127.38</v>
      </c>
      <c r="F19" s="219">
        <f t="shared" si="1"/>
        <v>2153.48</v>
      </c>
      <c r="G19" s="219">
        <f t="shared" si="1"/>
        <v>3452.29</v>
      </c>
      <c r="H19" s="219">
        <f t="shared" si="1"/>
        <v>3431.13</v>
      </c>
      <c r="I19" s="219">
        <f t="shared" si="1"/>
        <v>3445.64</v>
      </c>
      <c r="J19" s="219">
        <f t="shared" si="1"/>
        <v>3196.93</v>
      </c>
      <c r="K19" s="219">
        <f t="shared" si="1"/>
        <v>2868.4300000000003</v>
      </c>
      <c r="L19" s="219">
        <f t="shared" si="1"/>
        <v>2389.19</v>
      </c>
      <c r="M19" s="219">
        <f t="shared" si="1"/>
        <v>2390.41</v>
      </c>
      <c r="N19" s="219">
        <f t="shared" si="1"/>
        <v>0</v>
      </c>
      <c r="O19" s="219">
        <f t="shared" si="1"/>
        <v>0</v>
      </c>
      <c r="P19" s="253">
        <f>SUM(P7:P18)</f>
        <v>30059.2</v>
      </c>
      <c r="Q19" s="252"/>
      <c r="R19" s="313"/>
    </row>
    <row r="20" spans="1:17" ht="9" customHeight="1" thickTop="1">
      <c r="A20" s="11"/>
      <c r="B20" s="2"/>
      <c r="C20" s="212"/>
      <c r="D20" s="244"/>
      <c r="E20" s="212"/>
      <c r="F20" s="244"/>
      <c r="G20" s="212"/>
      <c r="H20" s="244"/>
      <c r="I20" s="212"/>
      <c r="J20" s="244"/>
      <c r="K20" s="212"/>
      <c r="L20" s="245"/>
      <c r="M20" s="212"/>
      <c r="N20" s="212"/>
      <c r="O20" s="244"/>
      <c r="P20" s="217"/>
      <c r="Q20" s="1"/>
    </row>
    <row r="21" spans="1:17" ht="18.75">
      <c r="A21" s="149" t="s">
        <v>8</v>
      </c>
      <c r="B21" s="3"/>
      <c r="C21" s="212"/>
      <c r="D21" s="244"/>
      <c r="E21" s="212"/>
      <c r="F21" s="244"/>
      <c r="G21" s="212"/>
      <c r="H21" s="244"/>
      <c r="I21" s="212"/>
      <c r="J21" s="244"/>
      <c r="K21" s="212"/>
      <c r="L21" s="245"/>
      <c r="M21" s="212"/>
      <c r="N21" s="212"/>
      <c r="O21" s="244"/>
      <c r="P21" s="217"/>
      <c r="Q21" s="1"/>
    </row>
    <row r="22" spans="1:17" ht="12.75">
      <c r="A22" s="82" t="s">
        <v>22</v>
      </c>
      <c r="B22" s="3"/>
      <c r="C22" s="212">
        <v>130.65</v>
      </c>
      <c r="D22" s="244">
        <v>113.05</v>
      </c>
      <c r="E22" s="212">
        <v>119.55</v>
      </c>
      <c r="F22" s="244">
        <v>105.4</v>
      </c>
      <c r="G22" s="212">
        <v>132.25</v>
      </c>
      <c r="H22" s="244">
        <v>125</v>
      </c>
      <c r="I22" s="212">
        <v>127.6</v>
      </c>
      <c r="J22" s="244">
        <v>149</v>
      </c>
      <c r="K22" s="212">
        <v>132.4</v>
      </c>
      <c r="L22" s="245">
        <v>85.35</v>
      </c>
      <c r="M22" s="212">
        <v>146</v>
      </c>
      <c r="N22" s="212"/>
      <c r="O22" s="244"/>
      <c r="P22" s="214">
        <f>SUM(C22:O22)</f>
        <v>1366.25</v>
      </c>
      <c r="Q22" s="1"/>
    </row>
    <row r="23" spans="1:17" ht="12.75">
      <c r="A23" s="82" t="s">
        <v>163</v>
      </c>
      <c r="B23" s="3"/>
      <c r="C23" s="212">
        <v>48</v>
      </c>
      <c r="D23" s="244">
        <v>62.5</v>
      </c>
      <c r="E23" s="212">
        <v>49</v>
      </c>
      <c r="F23" s="244">
        <v>44</v>
      </c>
      <c r="G23" s="212">
        <v>46</v>
      </c>
      <c r="H23" s="244">
        <v>44</v>
      </c>
      <c r="I23" s="212">
        <v>67</v>
      </c>
      <c r="J23" s="244">
        <v>39</v>
      </c>
      <c r="K23" s="212">
        <v>52</v>
      </c>
      <c r="L23" s="245">
        <v>25</v>
      </c>
      <c r="M23" s="212">
        <v>41</v>
      </c>
      <c r="N23" s="212"/>
      <c r="O23" s="244"/>
      <c r="P23" s="214">
        <f aca="true" t="shared" si="2" ref="P23:P39">SUM(C23:O23)</f>
        <v>517.5</v>
      </c>
      <c r="Q23" s="1"/>
    </row>
    <row r="24" spans="1:17" ht="12.75">
      <c r="A24" s="82" t="s">
        <v>88</v>
      </c>
      <c r="B24" s="3"/>
      <c r="C24" s="212">
        <v>86.4</v>
      </c>
      <c r="D24" s="244">
        <v>31.35</v>
      </c>
      <c r="E24" s="212">
        <v>15.5</v>
      </c>
      <c r="F24" s="244">
        <v>25.2</v>
      </c>
      <c r="G24" s="212">
        <v>2.95</v>
      </c>
      <c r="H24" s="244">
        <v>0</v>
      </c>
      <c r="I24" s="212">
        <v>18.05</v>
      </c>
      <c r="J24" s="244">
        <v>13.65</v>
      </c>
      <c r="K24" s="212">
        <v>12.6</v>
      </c>
      <c r="L24" s="245">
        <v>6.9</v>
      </c>
      <c r="M24" s="212">
        <v>79.95</v>
      </c>
      <c r="N24" s="212"/>
      <c r="O24" s="244"/>
      <c r="P24" s="214">
        <f t="shared" si="2"/>
        <v>292.55</v>
      </c>
      <c r="Q24" s="1"/>
    </row>
    <row r="25" spans="1:17" ht="12.75">
      <c r="A25" s="82" t="s">
        <v>23</v>
      </c>
      <c r="B25" s="3"/>
      <c r="C25" s="212">
        <v>284.55</v>
      </c>
      <c r="D25" s="244">
        <v>309.85</v>
      </c>
      <c r="E25" s="212">
        <v>304.5</v>
      </c>
      <c r="F25" s="244">
        <v>199.5</v>
      </c>
      <c r="G25" s="212">
        <v>0</v>
      </c>
      <c r="H25" s="244">
        <v>96.5</v>
      </c>
      <c r="I25" s="212">
        <v>90.3</v>
      </c>
      <c r="J25" s="244">
        <v>333.9</v>
      </c>
      <c r="K25" s="212">
        <v>132.3</v>
      </c>
      <c r="L25" s="245">
        <v>101.85</v>
      </c>
      <c r="M25" s="212">
        <v>193.95</v>
      </c>
      <c r="N25" s="212"/>
      <c r="O25" s="244"/>
      <c r="P25" s="214">
        <f t="shared" si="2"/>
        <v>2047.1999999999998</v>
      </c>
      <c r="Q25" s="1"/>
    </row>
    <row r="26" spans="1:17" ht="12.75">
      <c r="A26" s="82" t="s">
        <v>24</v>
      </c>
      <c r="B26" s="3"/>
      <c r="C26" s="212">
        <v>158.2</v>
      </c>
      <c r="D26" s="244">
        <v>153.4</v>
      </c>
      <c r="E26" s="212">
        <v>75.6</v>
      </c>
      <c r="F26" s="244">
        <v>56.7</v>
      </c>
      <c r="G26" s="212">
        <v>187.1</v>
      </c>
      <c r="H26" s="244">
        <v>71.3</v>
      </c>
      <c r="I26" s="212">
        <v>155.35</v>
      </c>
      <c r="J26" s="244">
        <v>62.55</v>
      </c>
      <c r="K26" s="212">
        <v>113.4</v>
      </c>
      <c r="L26" s="245">
        <v>61.95</v>
      </c>
      <c r="M26" s="212">
        <v>31.5</v>
      </c>
      <c r="N26" s="212"/>
      <c r="O26" s="244"/>
      <c r="P26" s="214">
        <f t="shared" si="2"/>
        <v>1127.05</v>
      </c>
      <c r="Q26" s="1"/>
    </row>
    <row r="27" spans="1:17" ht="12.75">
      <c r="A27" s="82" t="s">
        <v>227</v>
      </c>
      <c r="B27" s="3"/>
      <c r="C27" s="212">
        <v>0</v>
      </c>
      <c r="D27" s="244">
        <v>0</v>
      </c>
      <c r="E27" s="212">
        <v>0</v>
      </c>
      <c r="F27" s="244">
        <v>7.5</v>
      </c>
      <c r="G27" s="212">
        <v>713.5</v>
      </c>
      <c r="H27" s="244">
        <v>552</v>
      </c>
      <c r="I27" s="212">
        <v>0</v>
      </c>
      <c r="J27" s="244">
        <v>0</v>
      </c>
      <c r="K27" s="212">
        <v>0</v>
      </c>
      <c r="L27" s="245">
        <v>0</v>
      </c>
      <c r="M27" s="212">
        <v>0</v>
      </c>
      <c r="N27" s="212"/>
      <c r="O27" s="244"/>
      <c r="P27" s="214">
        <f t="shared" si="2"/>
        <v>1273</v>
      </c>
      <c r="Q27" s="1"/>
    </row>
    <row r="28" spans="1:17" ht="12.75">
      <c r="A28" s="82" t="s">
        <v>241</v>
      </c>
      <c r="B28" s="3"/>
      <c r="C28" s="212">
        <v>0</v>
      </c>
      <c r="D28" s="244">
        <v>0</v>
      </c>
      <c r="E28" s="212">
        <v>0</v>
      </c>
      <c r="F28" s="244">
        <v>0</v>
      </c>
      <c r="G28" s="212">
        <v>0</v>
      </c>
      <c r="H28" s="244">
        <v>437</v>
      </c>
      <c r="I28" s="212">
        <v>0</v>
      </c>
      <c r="J28" s="244">
        <v>120</v>
      </c>
      <c r="K28" s="212">
        <v>0</v>
      </c>
      <c r="L28" s="245">
        <v>0</v>
      </c>
      <c r="M28" s="212">
        <v>0</v>
      </c>
      <c r="N28" s="212"/>
      <c r="O28" s="244"/>
      <c r="P28" s="214">
        <f t="shared" si="2"/>
        <v>557</v>
      </c>
      <c r="Q28" s="1"/>
    </row>
    <row r="29" spans="1:17" ht="12.75">
      <c r="A29" s="82" t="s">
        <v>240</v>
      </c>
      <c r="B29" s="3"/>
      <c r="C29" s="212">
        <v>0</v>
      </c>
      <c r="D29" s="244">
        <v>0</v>
      </c>
      <c r="E29" s="212">
        <v>0</v>
      </c>
      <c r="F29" s="244">
        <v>0</v>
      </c>
      <c r="G29" s="212">
        <v>0</v>
      </c>
      <c r="H29" s="244">
        <v>310.21</v>
      </c>
      <c r="I29" s="212">
        <v>0</v>
      </c>
      <c r="J29" s="244">
        <v>0</v>
      </c>
      <c r="K29" s="212">
        <v>0</v>
      </c>
      <c r="L29" s="245">
        <v>0</v>
      </c>
      <c r="M29" s="212">
        <v>0</v>
      </c>
      <c r="N29" s="212"/>
      <c r="O29" s="244"/>
      <c r="P29" s="214">
        <f t="shared" si="2"/>
        <v>310.21</v>
      </c>
      <c r="Q29" s="1"/>
    </row>
    <row r="30" spans="1:17" ht="12.75">
      <c r="A30" s="82" t="s">
        <v>25</v>
      </c>
      <c r="B30" s="3"/>
      <c r="C30" s="212">
        <v>131.5</v>
      </c>
      <c r="D30" s="244">
        <v>153.4</v>
      </c>
      <c r="E30" s="212">
        <v>134.75</v>
      </c>
      <c r="F30" s="244">
        <v>196.71</v>
      </c>
      <c r="G30" s="212">
        <v>227.9</v>
      </c>
      <c r="H30" s="244">
        <v>256.6</v>
      </c>
      <c r="I30" s="212">
        <v>260.8</v>
      </c>
      <c r="J30" s="244">
        <v>247.3</v>
      </c>
      <c r="K30" s="212">
        <v>245.15</v>
      </c>
      <c r="L30" s="245">
        <v>117.6</v>
      </c>
      <c r="M30" s="212">
        <v>249</v>
      </c>
      <c r="N30" s="212"/>
      <c r="O30" s="244"/>
      <c r="P30" s="214">
        <f t="shared" si="2"/>
        <v>2220.71</v>
      </c>
      <c r="Q30" s="1"/>
    </row>
    <row r="31" spans="1:17" ht="12.75">
      <c r="A31" s="82" t="s">
        <v>90</v>
      </c>
      <c r="B31" s="3"/>
      <c r="C31" s="212">
        <v>16.59</v>
      </c>
      <c r="D31" s="244">
        <v>12.51</v>
      </c>
      <c r="E31" s="212">
        <v>4.17</v>
      </c>
      <c r="F31" s="244">
        <v>9.8</v>
      </c>
      <c r="G31" s="212">
        <v>20.85</v>
      </c>
      <c r="H31" s="244">
        <v>12.51</v>
      </c>
      <c r="I31" s="212">
        <v>8.34</v>
      </c>
      <c r="J31" s="244">
        <v>16.68</v>
      </c>
      <c r="K31" s="212">
        <v>16.68</v>
      </c>
      <c r="L31" s="245">
        <v>8.34</v>
      </c>
      <c r="M31" s="212">
        <v>16.68</v>
      </c>
      <c r="N31" s="212"/>
      <c r="O31" s="244"/>
      <c r="P31" s="214">
        <f t="shared" si="2"/>
        <v>143.15000000000003</v>
      </c>
      <c r="Q31" s="1"/>
    </row>
    <row r="32" spans="1:17" ht="12.75">
      <c r="A32" s="82" t="s">
        <v>26</v>
      </c>
      <c r="B32" s="3"/>
      <c r="C32" s="212">
        <v>363.8</v>
      </c>
      <c r="D32" s="244">
        <v>313.9</v>
      </c>
      <c r="E32" s="212">
        <v>276.7</v>
      </c>
      <c r="F32" s="244">
        <v>475.8</v>
      </c>
      <c r="G32" s="212">
        <v>298</v>
      </c>
      <c r="H32" s="244">
        <v>359.8</v>
      </c>
      <c r="I32" s="212">
        <v>406.6</v>
      </c>
      <c r="J32" s="244">
        <v>328.5</v>
      </c>
      <c r="K32" s="212">
        <v>330.4</v>
      </c>
      <c r="L32" s="245">
        <v>250.6</v>
      </c>
      <c r="M32" s="212">
        <v>351</v>
      </c>
      <c r="N32" s="212"/>
      <c r="O32" s="244"/>
      <c r="P32" s="214">
        <f t="shared" si="2"/>
        <v>3755.1</v>
      </c>
      <c r="Q32" s="1"/>
    </row>
    <row r="33" spans="1:17" ht="12.75">
      <c r="A33" s="82" t="s">
        <v>91</v>
      </c>
      <c r="B33" s="3"/>
      <c r="C33" s="212">
        <v>0</v>
      </c>
      <c r="D33" s="244">
        <v>179.18</v>
      </c>
      <c r="E33" s="212">
        <v>102.68</v>
      </c>
      <c r="F33" s="244">
        <v>55.76</v>
      </c>
      <c r="G33" s="212">
        <v>60.26</v>
      </c>
      <c r="H33" s="244">
        <v>81.51</v>
      </c>
      <c r="I33" s="212">
        <v>104.57</v>
      </c>
      <c r="J33" s="244">
        <v>58.65</v>
      </c>
      <c r="K33" s="212">
        <v>176.95</v>
      </c>
      <c r="L33" s="245">
        <v>39.1</v>
      </c>
      <c r="M33" s="212">
        <v>58.65</v>
      </c>
      <c r="N33" s="212"/>
      <c r="O33" s="244"/>
      <c r="P33" s="214">
        <f t="shared" si="2"/>
        <v>917.31</v>
      </c>
      <c r="Q33" s="1"/>
    </row>
    <row r="34" spans="1:17" ht="12.75">
      <c r="A34" s="82" t="s">
        <v>173</v>
      </c>
      <c r="B34" s="3"/>
      <c r="C34" s="212">
        <v>630.93</v>
      </c>
      <c r="D34" s="244">
        <v>912.15</v>
      </c>
      <c r="E34" s="212">
        <v>942.15</v>
      </c>
      <c r="F34" s="244">
        <v>1336</v>
      </c>
      <c r="G34" s="212">
        <v>1501.45</v>
      </c>
      <c r="H34" s="244">
        <v>1316</v>
      </c>
      <c r="I34" s="212">
        <v>1022.55</v>
      </c>
      <c r="J34" s="244">
        <v>643.5</v>
      </c>
      <c r="K34" s="212">
        <v>451</v>
      </c>
      <c r="L34" s="245">
        <v>446.75</v>
      </c>
      <c r="M34" s="212">
        <v>1076.3</v>
      </c>
      <c r="N34" s="212"/>
      <c r="O34" s="244"/>
      <c r="P34" s="214">
        <f t="shared" si="2"/>
        <v>10278.779999999999</v>
      </c>
      <c r="Q34" s="1"/>
    </row>
    <row r="35" spans="1:17" ht="12.75">
      <c r="A35" s="82" t="s">
        <v>171</v>
      </c>
      <c r="B35" s="3"/>
      <c r="C35" s="212">
        <v>1118.9</v>
      </c>
      <c r="D35" s="244">
        <v>1038.7</v>
      </c>
      <c r="E35" s="212">
        <v>1047.25</v>
      </c>
      <c r="F35" s="244">
        <v>924</v>
      </c>
      <c r="G35" s="212">
        <v>931.8</v>
      </c>
      <c r="H35" s="244">
        <v>964</v>
      </c>
      <c r="I35" s="212">
        <v>923.5</v>
      </c>
      <c r="J35" s="244">
        <v>895.2</v>
      </c>
      <c r="K35" s="212">
        <v>734.4</v>
      </c>
      <c r="L35" s="245">
        <v>373.5</v>
      </c>
      <c r="M35" s="212">
        <v>1043.05</v>
      </c>
      <c r="N35" s="212"/>
      <c r="O35" s="244"/>
      <c r="P35" s="214">
        <f t="shared" si="2"/>
        <v>9994.3</v>
      </c>
      <c r="Q35" s="1"/>
    </row>
    <row r="36" spans="1:17" ht="12.75">
      <c r="A36" s="82" t="s">
        <v>172</v>
      </c>
      <c r="B36" s="3"/>
      <c r="C36" s="212">
        <v>141</v>
      </c>
      <c r="D36" s="244">
        <v>137.5</v>
      </c>
      <c r="E36" s="212">
        <v>126</v>
      </c>
      <c r="F36" s="244">
        <v>87.75</v>
      </c>
      <c r="G36" s="212">
        <v>137</v>
      </c>
      <c r="H36" s="244">
        <v>96.25</v>
      </c>
      <c r="I36" s="212">
        <v>140.25</v>
      </c>
      <c r="J36" s="244">
        <v>118.25</v>
      </c>
      <c r="K36" s="212">
        <v>93.5</v>
      </c>
      <c r="L36" s="245">
        <v>35.75</v>
      </c>
      <c r="M36" s="212">
        <v>126.5</v>
      </c>
      <c r="N36" s="212"/>
      <c r="O36" s="244"/>
      <c r="P36" s="214">
        <f t="shared" si="2"/>
        <v>1239.75</v>
      </c>
      <c r="Q36" s="1"/>
    </row>
    <row r="37" spans="1:17" ht="12.75">
      <c r="A37" s="82" t="s">
        <v>27</v>
      </c>
      <c r="B37" s="3"/>
      <c r="C37" s="212">
        <v>10.65</v>
      </c>
      <c r="D37" s="244">
        <v>1.65</v>
      </c>
      <c r="E37" s="212">
        <v>2.25</v>
      </c>
      <c r="F37" s="244">
        <v>0</v>
      </c>
      <c r="G37" s="212">
        <v>10.45</v>
      </c>
      <c r="H37" s="244">
        <v>4.25</v>
      </c>
      <c r="I37" s="212">
        <v>4.5</v>
      </c>
      <c r="J37" s="244">
        <v>0</v>
      </c>
      <c r="K37" s="212">
        <v>0</v>
      </c>
      <c r="L37" s="245">
        <v>0</v>
      </c>
      <c r="M37" s="212">
        <v>2.25</v>
      </c>
      <c r="N37" s="212"/>
      <c r="O37" s="244"/>
      <c r="P37" s="214">
        <f t="shared" si="2"/>
        <v>36</v>
      </c>
      <c r="Q37" s="1"/>
    </row>
    <row r="38" spans="1:17" ht="12.75">
      <c r="A38" s="82" t="s">
        <v>211</v>
      </c>
      <c r="B38" s="3"/>
      <c r="C38" s="212">
        <v>37.3</v>
      </c>
      <c r="D38" s="244">
        <v>14.3</v>
      </c>
      <c r="E38" s="212">
        <v>17.6</v>
      </c>
      <c r="F38" s="244">
        <v>7.7</v>
      </c>
      <c r="G38" s="212">
        <v>10.8</v>
      </c>
      <c r="H38" s="244">
        <v>2.2</v>
      </c>
      <c r="I38" s="212">
        <v>31.9</v>
      </c>
      <c r="J38" s="244">
        <v>48.4</v>
      </c>
      <c r="K38" s="212">
        <v>31.9</v>
      </c>
      <c r="L38" s="245">
        <v>13.2</v>
      </c>
      <c r="M38" s="212">
        <v>30.8</v>
      </c>
      <c r="N38" s="212"/>
      <c r="O38" s="244"/>
      <c r="P38" s="214">
        <f t="shared" si="2"/>
        <v>246.1</v>
      </c>
      <c r="Q38" s="1"/>
    </row>
    <row r="39" spans="1:17" ht="12.75">
      <c r="A39" s="82" t="s">
        <v>178</v>
      </c>
      <c r="B39" s="3"/>
      <c r="C39" s="212">
        <v>85.21</v>
      </c>
      <c r="D39" s="244">
        <v>76.91</v>
      </c>
      <c r="E39" s="212">
        <v>37</v>
      </c>
      <c r="F39" s="244">
        <v>0</v>
      </c>
      <c r="G39" s="212">
        <v>3</v>
      </c>
      <c r="H39" s="244">
        <v>0</v>
      </c>
      <c r="I39" s="212">
        <v>0</v>
      </c>
      <c r="J39" s="244">
        <v>0</v>
      </c>
      <c r="K39" s="212">
        <v>0</v>
      </c>
      <c r="L39" s="245">
        <v>0</v>
      </c>
      <c r="M39" s="212">
        <v>0</v>
      </c>
      <c r="N39" s="212"/>
      <c r="O39" s="244"/>
      <c r="P39" s="214">
        <f t="shared" si="2"/>
        <v>202.12</v>
      </c>
      <c r="Q39" s="1"/>
    </row>
    <row r="40" spans="1:17" ht="12.75">
      <c r="A40" s="82" t="s">
        <v>167</v>
      </c>
      <c r="B40" s="3"/>
      <c r="C40" s="212">
        <v>104.4</v>
      </c>
      <c r="D40" s="244">
        <v>103.3</v>
      </c>
      <c r="E40" s="212">
        <v>139.1</v>
      </c>
      <c r="F40" s="244">
        <v>124.25</v>
      </c>
      <c r="G40" s="212">
        <v>172.75</v>
      </c>
      <c r="H40" s="244">
        <v>124.5</v>
      </c>
      <c r="I40" s="212">
        <v>194.5</v>
      </c>
      <c r="J40" s="244">
        <v>212.6</v>
      </c>
      <c r="K40" s="212">
        <v>248.4</v>
      </c>
      <c r="L40" s="245">
        <v>186.5</v>
      </c>
      <c r="M40" s="212">
        <v>256.65</v>
      </c>
      <c r="N40" s="212"/>
      <c r="O40" s="244"/>
      <c r="P40" s="214">
        <f>SUM(C40:O40)</f>
        <v>1866.9499999999998</v>
      </c>
      <c r="Q40" s="1"/>
    </row>
    <row r="41" spans="1:17" ht="12.75">
      <c r="A41" s="82" t="s">
        <v>42</v>
      </c>
      <c r="B41" s="3"/>
      <c r="C41" s="212">
        <v>301.4</v>
      </c>
      <c r="D41" s="244">
        <v>297.4</v>
      </c>
      <c r="E41" s="212">
        <v>353.6</v>
      </c>
      <c r="F41" s="244">
        <v>326.5</v>
      </c>
      <c r="G41" s="212">
        <v>314.75</v>
      </c>
      <c r="H41" s="244">
        <v>250.6</v>
      </c>
      <c r="I41" s="212">
        <v>227.75</v>
      </c>
      <c r="J41" s="244">
        <v>195</v>
      </c>
      <c r="K41" s="212">
        <v>134.45</v>
      </c>
      <c r="L41" s="245">
        <v>93.1</v>
      </c>
      <c r="M41" s="212">
        <v>125.95</v>
      </c>
      <c r="N41" s="212"/>
      <c r="O41" s="244"/>
      <c r="P41" s="214">
        <f>SUM(C41:O41)</f>
        <v>2620.4999999999995</v>
      </c>
      <c r="Q41" s="1"/>
    </row>
    <row r="42" spans="1:17" ht="12.75">
      <c r="A42" s="82" t="s">
        <v>30</v>
      </c>
      <c r="B42" s="3"/>
      <c r="C42" s="212">
        <v>160</v>
      </c>
      <c r="D42" s="244">
        <v>123</v>
      </c>
      <c r="E42" s="212">
        <v>69.4</v>
      </c>
      <c r="F42" s="244">
        <v>66.8</v>
      </c>
      <c r="G42" s="212">
        <v>80.8</v>
      </c>
      <c r="H42" s="244">
        <v>105.6</v>
      </c>
      <c r="I42" s="212">
        <v>68.4</v>
      </c>
      <c r="J42" s="244">
        <v>107.8</v>
      </c>
      <c r="K42" s="212">
        <v>54</v>
      </c>
      <c r="L42" s="245">
        <v>77</v>
      </c>
      <c r="M42" s="212">
        <v>97.4</v>
      </c>
      <c r="N42" s="212"/>
      <c r="O42" s="244"/>
      <c r="P42" s="214">
        <f>SUM(C42:O42)</f>
        <v>1010.1999999999999</v>
      </c>
      <c r="Q42" s="1"/>
    </row>
    <row r="43" spans="1:17" ht="12.75">
      <c r="A43" s="82" t="s">
        <v>31</v>
      </c>
      <c r="B43" s="3"/>
      <c r="C43" s="212">
        <v>13.8</v>
      </c>
      <c r="D43" s="244">
        <v>15.2</v>
      </c>
      <c r="E43" s="212">
        <v>17.6</v>
      </c>
      <c r="F43" s="244">
        <v>9.4</v>
      </c>
      <c r="G43" s="212">
        <v>16.4</v>
      </c>
      <c r="H43" s="244">
        <v>9.1</v>
      </c>
      <c r="I43" s="212">
        <v>15.2</v>
      </c>
      <c r="J43" s="244">
        <v>6.7</v>
      </c>
      <c r="K43" s="212">
        <v>26.5</v>
      </c>
      <c r="L43" s="245">
        <v>14.4</v>
      </c>
      <c r="M43" s="212">
        <v>4</v>
      </c>
      <c r="N43" s="212"/>
      <c r="O43" s="244"/>
      <c r="P43" s="214">
        <f>SUM(C43:O43)</f>
        <v>148.3</v>
      </c>
      <c r="Q43" s="1"/>
    </row>
    <row r="44" spans="1:17" s="157" customFormat="1" ht="18.75" customHeight="1" thickBot="1">
      <c r="A44" s="153" t="s">
        <v>143</v>
      </c>
      <c r="B44" s="155"/>
      <c r="C44" s="219">
        <f>SUM(C22:C43)</f>
        <v>3823.2800000000007</v>
      </c>
      <c r="D44" s="219">
        <f aca="true" t="shared" si="3" ref="D44:P44">SUM(D22:D43)</f>
        <v>4049.25</v>
      </c>
      <c r="E44" s="219">
        <f t="shared" si="3"/>
        <v>3834.3999999999996</v>
      </c>
      <c r="F44" s="219">
        <f t="shared" si="3"/>
        <v>4058.77</v>
      </c>
      <c r="G44" s="219">
        <f t="shared" si="3"/>
        <v>4868.01</v>
      </c>
      <c r="H44" s="219">
        <f t="shared" si="3"/>
        <v>5218.930000000001</v>
      </c>
      <c r="I44" s="219">
        <f t="shared" si="3"/>
        <v>3867.16</v>
      </c>
      <c r="J44" s="219">
        <f t="shared" si="3"/>
        <v>3596.6800000000003</v>
      </c>
      <c r="K44" s="219">
        <f t="shared" si="3"/>
        <v>2986.0299999999997</v>
      </c>
      <c r="L44" s="219">
        <f t="shared" si="3"/>
        <v>1936.89</v>
      </c>
      <c r="M44" s="219">
        <f t="shared" si="3"/>
        <v>3930.63</v>
      </c>
      <c r="N44" s="219">
        <f t="shared" si="3"/>
        <v>0</v>
      </c>
      <c r="O44" s="219">
        <f t="shared" si="3"/>
        <v>0</v>
      </c>
      <c r="P44" s="219">
        <f t="shared" si="3"/>
        <v>42170.03</v>
      </c>
      <c r="Q44" s="156"/>
    </row>
    <row r="45" spans="1:17" ht="9" customHeight="1" thickTop="1">
      <c r="A45" s="154"/>
      <c r="B45" s="2"/>
      <c r="C45" s="212"/>
      <c r="D45" s="244"/>
      <c r="E45" s="212"/>
      <c r="F45" s="244"/>
      <c r="G45" s="212"/>
      <c r="H45" s="244"/>
      <c r="I45" s="212"/>
      <c r="J45" s="244"/>
      <c r="K45" s="212"/>
      <c r="L45" s="245"/>
      <c r="M45" s="212"/>
      <c r="N45" s="212"/>
      <c r="O45" s="244"/>
      <c r="P45" s="217"/>
      <c r="Q45" s="1"/>
    </row>
    <row r="46" spans="1:17" ht="18.75">
      <c r="A46" s="149" t="s">
        <v>32</v>
      </c>
      <c r="B46" s="2"/>
      <c r="C46" s="212"/>
      <c r="D46" s="244"/>
      <c r="E46" s="212"/>
      <c r="F46" s="244"/>
      <c r="G46" s="212"/>
      <c r="H46" s="244"/>
      <c r="I46" s="212"/>
      <c r="J46" s="244"/>
      <c r="K46" s="212"/>
      <c r="L46" s="245"/>
      <c r="M46" s="212"/>
      <c r="N46" s="212"/>
      <c r="O46" s="244"/>
      <c r="P46" s="217"/>
      <c r="Q46" s="1"/>
    </row>
    <row r="47" spans="1:17" ht="12.75">
      <c r="A47" s="82" t="s">
        <v>33</v>
      </c>
      <c r="B47" s="2"/>
      <c r="C47" s="212">
        <v>0</v>
      </c>
      <c r="D47" s="244">
        <v>0</v>
      </c>
      <c r="E47" s="212">
        <v>0</v>
      </c>
      <c r="F47" s="244">
        <v>0</v>
      </c>
      <c r="G47" s="212">
        <v>0</v>
      </c>
      <c r="H47" s="244">
        <v>0</v>
      </c>
      <c r="I47" s="212">
        <v>0</v>
      </c>
      <c r="J47" s="244">
        <v>0</v>
      </c>
      <c r="K47" s="212">
        <v>0</v>
      </c>
      <c r="L47" s="245">
        <v>0</v>
      </c>
      <c r="M47" s="212">
        <v>0</v>
      </c>
      <c r="N47" s="212"/>
      <c r="O47" s="244"/>
      <c r="P47" s="214">
        <f>SUM(C47:O47)</f>
        <v>0</v>
      </c>
      <c r="Q47" s="1"/>
    </row>
    <row r="48" spans="1:17" ht="12.75">
      <c r="A48" s="288" t="s">
        <v>205</v>
      </c>
      <c r="B48" s="2"/>
      <c r="C48" s="212">
        <v>0</v>
      </c>
      <c r="D48" s="244">
        <v>0</v>
      </c>
      <c r="E48" s="212">
        <v>0</v>
      </c>
      <c r="F48" s="244">
        <v>0</v>
      </c>
      <c r="G48" s="212">
        <v>0</v>
      </c>
      <c r="H48" s="244">
        <v>30</v>
      </c>
      <c r="I48" s="212">
        <v>30</v>
      </c>
      <c r="J48" s="244">
        <v>32</v>
      </c>
      <c r="K48" s="212">
        <v>0</v>
      </c>
      <c r="L48" s="245">
        <v>0</v>
      </c>
      <c r="M48" s="212">
        <v>0</v>
      </c>
      <c r="N48" s="212"/>
      <c r="O48" s="244"/>
      <c r="P48" s="214">
        <f>SUM(C48:O48)</f>
        <v>92</v>
      </c>
      <c r="Q48" s="1"/>
    </row>
    <row r="49" spans="1:17" ht="16.5" thickBot="1">
      <c r="A49" s="153" t="s">
        <v>152</v>
      </c>
      <c r="B49" s="2"/>
      <c r="C49" s="289">
        <f aca="true" t="shared" si="4" ref="C49:P49">SUM(C47:C48)</f>
        <v>0</v>
      </c>
      <c r="D49" s="289">
        <f t="shared" si="4"/>
        <v>0</v>
      </c>
      <c r="E49" s="289">
        <f t="shared" si="4"/>
        <v>0</v>
      </c>
      <c r="F49" s="289">
        <f t="shared" si="4"/>
        <v>0</v>
      </c>
      <c r="G49" s="289">
        <f t="shared" si="4"/>
        <v>0</v>
      </c>
      <c r="H49" s="289">
        <f t="shared" si="4"/>
        <v>30</v>
      </c>
      <c r="I49" s="289">
        <f t="shared" si="4"/>
        <v>30</v>
      </c>
      <c r="J49" s="289">
        <f t="shared" si="4"/>
        <v>32</v>
      </c>
      <c r="K49" s="289">
        <f t="shared" si="4"/>
        <v>0</v>
      </c>
      <c r="L49" s="289">
        <f t="shared" si="4"/>
        <v>0</v>
      </c>
      <c r="M49" s="289">
        <f t="shared" si="4"/>
        <v>0</v>
      </c>
      <c r="N49" s="289">
        <f t="shared" si="4"/>
        <v>0</v>
      </c>
      <c r="O49" s="289">
        <f t="shared" si="4"/>
        <v>0</v>
      </c>
      <c r="P49" s="260">
        <f t="shared" si="4"/>
        <v>92</v>
      </c>
      <c r="Q49" s="1"/>
    </row>
    <row r="50" spans="1:17" ht="9.75" customHeight="1" thickTop="1">
      <c r="A50" s="288"/>
      <c r="B50" s="2"/>
      <c r="C50" s="212"/>
      <c r="D50" s="244"/>
      <c r="E50" s="212"/>
      <c r="F50" s="244"/>
      <c r="G50" s="212"/>
      <c r="H50" s="244"/>
      <c r="I50" s="212"/>
      <c r="J50" s="244"/>
      <c r="K50" s="212"/>
      <c r="L50" s="245"/>
      <c r="M50" s="212"/>
      <c r="N50" s="212"/>
      <c r="O50" s="244"/>
      <c r="P50" s="314"/>
      <c r="Q50" s="1"/>
    </row>
    <row r="51" spans="1:17" ht="18.75">
      <c r="A51" s="149" t="s">
        <v>93</v>
      </c>
      <c r="B51" s="2"/>
      <c r="C51" s="212"/>
      <c r="D51" s="244"/>
      <c r="E51" s="212"/>
      <c r="F51" s="244"/>
      <c r="G51" s="212"/>
      <c r="H51" s="244"/>
      <c r="I51" s="212"/>
      <c r="J51" s="244"/>
      <c r="K51" s="212"/>
      <c r="L51" s="245"/>
      <c r="M51" s="212"/>
      <c r="N51" s="212"/>
      <c r="O51" s="244"/>
      <c r="P51" s="314"/>
      <c r="Q51" s="1"/>
    </row>
    <row r="52" spans="1:17" ht="12.75">
      <c r="A52" s="82" t="s">
        <v>94</v>
      </c>
      <c r="B52" s="2"/>
      <c r="C52" s="212">
        <v>88.9</v>
      </c>
      <c r="D52" s="244">
        <v>94.5</v>
      </c>
      <c r="E52" s="212">
        <v>52.5</v>
      </c>
      <c r="F52" s="244">
        <v>111.3</v>
      </c>
      <c r="G52" s="212">
        <v>19.75</v>
      </c>
      <c r="H52" s="244">
        <v>17.65</v>
      </c>
      <c r="I52" s="212">
        <v>52.5</v>
      </c>
      <c r="J52" s="244">
        <v>84</v>
      </c>
      <c r="K52" s="212">
        <v>155.4</v>
      </c>
      <c r="L52" s="245">
        <v>79.85</v>
      </c>
      <c r="M52" s="212">
        <v>89.25</v>
      </c>
      <c r="N52" s="212"/>
      <c r="O52" s="244"/>
      <c r="P52" s="214">
        <f>SUM(C52:O52)</f>
        <v>845.5999999999999</v>
      </c>
      <c r="Q52" s="1"/>
    </row>
    <row r="53" spans="1:17" ht="12.75">
      <c r="A53" s="82" t="s">
        <v>100</v>
      </c>
      <c r="B53" s="2"/>
      <c r="C53" s="212">
        <v>0</v>
      </c>
      <c r="D53" s="244">
        <v>0</v>
      </c>
      <c r="E53" s="212">
        <v>0</v>
      </c>
      <c r="F53" s="244">
        <v>0</v>
      </c>
      <c r="G53" s="212">
        <v>0</v>
      </c>
      <c r="H53" s="244">
        <v>0</v>
      </c>
      <c r="I53" s="212">
        <v>0</v>
      </c>
      <c r="J53" s="244">
        <v>0</v>
      </c>
      <c r="K53" s="212">
        <v>0</v>
      </c>
      <c r="L53" s="245">
        <v>0</v>
      </c>
      <c r="M53" s="212">
        <v>0</v>
      </c>
      <c r="N53" s="212"/>
      <c r="O53" s="244"/>
      <c r="P53" s="214">
        <f>SUM(C53:O53)</f>
        <v>0</v>
      </c>
      <c r="Q53" s="1"/>
    </row>
    <row r="54" spans="1:17" ht="12.75">
      <c r="A54" s="82" t="s">
        <v>178</v>
      </c>
      <c r="B54" s="2"/>
      <c r="C54" s="212">
        <v>53.69</v>
      </c>
      <c r="D54" s="244">
        <v>37.89</v>
      </c>
      <c r="E54" s="212">
        <v>23.5</v>
      </c>
      <c r="F54" s="244">
        <v>0</v>
      </c>
      <c r="G54" s="212">
        <v>0</v>
      </c>
      <c r="H54" s="244">
        <v>0</v>
      </c>
      <c r="I54" s="212">
        <v>0</v>
      </c>
      <c r="J54" s="244">
        <v>0</v>
      </c>
      <c r="K54" s="212">
        <v>0</v>
      </c>
      <c r="L54" s="245">
        <v>0</v>
      </c>
      <c r="M54" s="212">
        <v>0</v>
      </c>
      <c r="N54" s="212"/>
      <c r="O54" s="244"/>
      <c r="P54" s="214">
        <f>SUM(C54:O54)</f>
        <v>115.08</v>
      </c>
      <c r="Q54" s="1"/>
    </row>
    <row r="55" spans="1:17" ht="12.75">
      <c r="A55" s="82" t="s">
        <v>88</v>
      </c>
      <c r="B55" s="2"/>
      <c r="C55" s="212">
        <v>31.2</v>
      </c>
      <c r="D55" s="244">
        <v>76.8</v>
      </c>
      <c r="E55" s="212">
        <v>0</v>
      </c>
      <c r="F55" s="244">
        <v>0</v>
      </c>
      <c r="G55" s="212">
        <v>5.25</v>
      </c>
      <c r="H55" s="244">
        <v>2.1</v>
      </c>
      <c r="I55" s="212">
        <v>0</v>
      </c>
      <c r="J55" s="244">
        <v>0</v>
      </c>
      <c r="K55" s="212">
        <v>0</v>
      </c>
      <c r="L55" s="245">
        <v>0</v>
      </c>
      <c r="M55" s="212">
        <v>51.85</v>
      </c>
      <c r="N55" s="212"/>
      <c r="O55" s="244"/>
      <c r="P55" s="214">
        <f>SUM(C55:O55)</f>
        <v>167.2</v>
      </c>
      <c r="Q55" s="1"/>
    </row>
    <row r="56" spans="1:17" ht="12.75">
      <c r="A56" s="82" t="s">
        <v>101</v>
      </c>
      <c r="B56" s="2"/>
      <c r="C56" s="212">
        <v>109</v>
      </c>
      <c r="D56" s="244">
        <v>18</v>
      </c>
      <c r="E56" s="212">
        <v>35.5</v>
      </c>
      <c r="F56" s="244">
        <v>4</v>
      </c>
      <c r="G56" s="212">
        <v>3</v>
      </c>
      <c r="H56" s="244">
        <v>0</v>
      </c>
      <c r="I56" s="212">
        <v>0</v>
      </c>
      <c r="J56" s="244">
        <v>0</v>
      </c>
      <c r="K56" s="212">
        <v>0</v>
      </c>
      <c r="L56" s="245">
        <v>69</v>
      </c>
      <c r="M56" s="212">
        <v>48</v>
      </c>
      <c r="N56" s="212"/>
      <c r="O56" s="244"/>
      <c r="P56" s="214">
        <f>SUM(C56:O56)</f>
        <v>286.5</v>
      </c>
      <c r="Q56" s="1"/>
    </row>
    <row r="57" spans="1:17" s="151" customFormat="1" ht="17.25" customHeight="1" thickBot="1">
      <c r="A57" s="158" t="s">
        <v>147</v>
      </c>
      <c r="B57" s="161"/>
      <c r="C57" s="219">
        <f aca="true" t="shared" si="5" ref="C57:P57">SUM(C52:C56)</f>
        <v>282.78999999999996</v>
      </c>
      <c r="D57" s="219">
        <f t="shared" si="5"/>
        <v>227.19</v>
      </c>
      <c r="E57" s="219">
        <f t="shared" si="5"/>
        <v>111.5</v>
      </c>
      <c r="F57" s="219">
        <f t="shared" si="5"/>
        <v>115.3</v>
      </c>
      <c r="G57" s="219">
        <f t="shared" si="5"/>
        <v>28</v>
      </c>
      <c r="H57" s="219">
        <f t="shared" si="5"/>
        <v>19.75</v>
      </c>
      <c r="I57" s="219">
        <f t="shared" si="5"/>
        <v>52.5</v>
      </c>
      <c r="J57" s="219">
        <f t="shared" si="5"/>
        <v>84</v>
      </c>
      <c r="K57" s="219">
        <f t="shared" si="5"/>
        <v>155.4</v>
      </c>
      <c r="L57" s="219">
        <f t="shared" si="5"/>
        <v>148.85</v>
      </c>
      <c r="M57" s="219">
        <f t="shared" si="5"/>
        <v>189.1</v>
      </c>
      <c r="N57" s="219">
        <f t="shared" si="5"/>
        <v>0</v>
      </c>
      <c r="O57" s="219">
        <f t="shared" si="5"/>
        <v>0</v>
      </c>
      <c r="P57" s="219">
        <f t="shared" si="5"/>
        <v>1414.3799999999999</v>
      </c>
      <c r="Q57" s="162"/>
    </row>
    <row r="58" spans="1:17" s="79" customFormat="1" ht="8.25" customHeight="1" thickTop="1">
      <c r="A58" s="159"/>
      <c r="B58" s="81"/>
      <c r="C58" s="248"/>
      <c r="D58" s="249"/>
      <c r="E58" s="248"/>
      <c r="F58" s="249"/>
      <c r="G58" s="248"/>
      <c r="H58" s="249"/>
      <c r="I58" s="248"/>
      <c r="J58" s="249"/>
      <c r="K58" s="248"/>
      <c r="L58" s="249"/>
      <c r="M58" s="248"/>
      <c r="N58" s="248"/>
      <c r="O58" s="249"/>
      <c r="P58" s="250"/>
      <c r="Q58" s="78"/>
    </row>
    <row r="59" spans="1:17" ht="18.75">
      <c r="A59" s="160" t="s">
        <v>10</v>
      </c>
      <c r="B59" s="2"/>
      <c r="C59" s="212"/>
      <c r="D59" s="244"/>
      <c r="E59" s="212"/>
      <c r="F59" s="244"/>
      <c r="G59" s="212"/>
      <c r="H59" s="244"/>
      <c r="I59" s="212"/>
      <c r="J59" s="244"/>
      <c r="K59" s="212"/>
      <c r="L59" s="245"/>
      <c r="M59" s="212"/>
      <c r="N59" s="212"/>
      <c r="O59" s="244"/>
      <c r="P59" s="217"/>
      <c r="Q59" s="1"/>
    </row>
    <row r="60" spans="1:17" ht="12.75">
      <c r="A60" s="82" t="s">
        <v>102</v>
      </c>
      <c r="B60" s="4"/>
      <c r="C60" s="212">
        <v>1062.75</v>
      </c>
      <c r="D60" s="244">
        <v>901.75</v>
      </c>
      <c r="E60" s="212">
        <v>770.65</v>
      </c>
      <c r="F60" s="244">
        <v>1000.7</v>
      </c>
      <c r="G60" s="212">
        <v>951.85</v>
      </c>
      <c r="H60" s="244">
        <v>900.1</v>
      </c>
      <c r="I60" s="212">
        <v>1141.02</v>
      </c>
      <c r="J60" s="244">
        <v>1370.2</v>
      </c>
      <c r="K60" s="212">
        <v>1374.5</v>
      </c>
      <c r="L60" s="245">
        <v>647.2</v>
      </c>
      <c r="M60" s="212">
        <v>989.98</v>
      </c>
      <c r="N60" s="212"/>
      <c r="O60" s="244"/>
      <c r="P60" s="214">
        <f aca="true" t="shared" si="6" ref="P60:P68">SUM(C60:O60)</f>
        <v>11110.7</v>
      </c>
      <c r="Q60" s="1"/>
    </row>
    <row r="61" spans="1:17" ht="12.75">
      <c r="A61" s="82" t="s">
        <v>97</v>
      </c>
      <c r="B61" s="4"/>
      <c r="C61" s="212">
        <v>259.48</v>
      </c>
      <c r="D61" s="244">
        <v>184.69</v>
      </c>
      <c r="E61" s="212">
        <v>166.24</v>
      </c>
      <c r="F61" s="244">
        <v>142.32</v>
      </c>
      <c r="G61" s="212">
        <v>163.74</v>
      </c>
      <c r="H61" s="244">
        <v>116.36</v>
      </c>
      <c r="I61" s="212">
        <v>186.21</v>
      </c>
      <c r="J61" s="244">
        <v>92.85</v>
      </c>
      <c r="K61" s="212">
        <v>89.8</v>
      </c>
      <c r="L61" s="245">
        <v>67.35</v>
      </c>
      <c r="M61" s="212">
        <v>154.24</v>
      </c>
      <c r="N61" s="212"/>
      <c r="O61" s="244"/>
      <c r="P61" s="214">
        <f t="shared" si="6"/>
        <v>1623.2799999999997</v>
      </c>
      <c r="Q61" s="1"/>
    </row>
    <row r="62" spans="1:17" ht="12.75">
      <c r="A62" s="82" t="s">
        <v>12</v>
      </c>
      <c r="B62" s="4"/>
      <c r="C62" s="212">
        <v>0</v>
      </c>
      <c r="D62" s="244">
        <v>75</v>
      </c>
      <c r="E62" s="212">
        <v>60</v>
      </c>
      <c r="F62" s="244">
        <v>111.5</v>
      </c>
      <c r="G62" s="212">
        <v>75</v>
      </c>
      <c r="H62" s="244">
        <v>0</v>
      </c>
      <c r="I62" s="212">
        <v>135</v>
      </c>
      <c r="J62" s="244">
        <v>0</v>
      </c>
      <c r="K62" s="212">
        <v>0</v>
      </c>
      <c r="L62" s="245">
        <v>180</v>
      </c>
      <c r="M62" s="212">
        <v>45</v>
      </c>
      <c r="N62" s="212"/>
      <c r="O62" s="244"/>
      <c r="P62" s="214">
        <f t="shared" si="6"/>
        <v>681.5</v>
      </c>
      <c r="Q62" s="1"/>
    </row>
    <row r="63" spans="1:17" ht="12.75">
      <c r="A63" s="82" t="s">
        <v>258</v>
      </c>
      <c r="B63" s="4"/>
      <c r="C63" s="212">
        <v>0</v>
      </c>
      <c r="D63" s="244">
        <v>0</v>
      </c>
      <c r="E63" s="212">
        <v>0</v>
      </c>
      <c r="F63" s="244">
        <v>0</v>
      </c>
      <c r="G63" s="212">
        <v>0</v>
      </c>
      <c r="H63" s="244">
        <v>0</v>
      </c>
      <c r="I63" s="212">
        <v>0</v>
      </c>
      <c r="J63" s="244">
        <v>0</v>
      </c>
      <c r="K63" s="212">
        <v>0</v>
      </c>
      <c r="L63" s="245">
        <v>0</v>
      </c>
      <c r="M63" s="212">
        <v>104.45</v>
      </c>
      <c r="N63" s="212"/>
      <c r="O63" s="244"/>
      <c r="P63" s="214">
        <f t="shared" si="6"/>
        <v>104.45</v>
      </c>
      <c r="Q63" s="1"/>
    </row>
    <row r="64" spans="1:17" ht="12.75">
      <c r="A64" s="82" t="s">
        <v>148</v>
      </c>
      <c r="B64" s="4"/>
      <c r="C64" s="212">
        <v>0</v>
      </c>
      <c r="D64" s="244">
        <v>197.5</v>
      </c>
      <c r="E64" s="212">
        <v>0</v>
      </c>
      <c r="F64" s="244">
        <v>0</v>
      </c>
      <c r="G64" s="212">
        <v>0</v>
      </c>
      <c r="H64" s="244">
        <v>36.4</v>
      </c>
      <c r="I64" s="212">
        <v>0</v>
      </c>
      <c r="J64" s="244">
        <v>0</v>
      </c>
      <c r="K64" s="212">
        <v>0</v>
      </c>
      <c r="L64" s="245">
        <v>0</v>
      </c>
      <c r="M64" s="212">
        <v>0</v>
      </c>
      <c r="N64" s="212"/>
      <c r="O64" s="244"/>
      <c r="P64" s="214">
        <f t="shared" si="6"/>
        <v>233.9</v>
      </c>
      <c r="Q64" s="1"/>
    </row>
    <row r="65" spans="1:17" ht="12.75">
      <c r="A65" s="82" t="s">
        <v>98</v>
      </c>
      <c r="B65" s="4"/>
      <c r="C65" s="212">
        <v>99</v>
      </c>
      <c r="D65" s="244">
        <v>155</v>
      </c>
      <c r="E65" s="212">
        <v>70</v>
      </c>
      <c r="F65" s="244">
        <v>30</v>
      </c>
      <c r="G65" s="212">
        <v>50</v>
      </c>
      <c r="H65" s="244">
        <v>122</v>
      </c>
      <c r="I65" s="212">
        <v>159</v>
      </c>
      <c r="J65" s="244">
        <v>97</v>
      </c>
      <c r="K65" s="212">
        <v>74</v>
      </c>
      <c r="L65" s="245">
        <v>112</v>
      </c>
      <c r="M65" s="212">
        <v>85</v>
      </c>
      <c r="N65" s="212"/>
      <c r="O65" s="244"/>
      <c r="P65" s="214">
        <f t="shared" si="6"/>
        <v>1053</v>
      </c>
      <c r="Q65" s="1"/>
    </row>
    <row r="66" spans="1:17" ht="12.75">
      <c r="A66" s="82" t="s">
        <v>256</v>
      </c>
      <c r="B66" s="4"/>
      <c r="C66" s="212">
        <v>0</v>
      </c>
      <c r="D66" s="244">
        <v>0</v>
      </c>
      <c r="E66" s="212">
        <v>0</v>
      </c>
      <c r="F66" s="244">
        <v>0</v>
      </c>
      <c r="G66" s="212">
        <v>0</v>
      </c>
      <c r="H66" s="244">
        <v>0</v>
      </c>
      <c r="I66" s="212">
        <v>131</v>
      </c>
      <c r="J66" s="244">
        <v>156</v>
      </c>
      <c r="K66" s="212">
        <v>96</v>
      </c>
      <c r="L66" s="245">
        <v>60</v>
      </c>
      <c r="M66" s="212">
        <v>84</v>
      </c>
      <c r="N66" s="212"/>
      <c r="O66" s="244"/>
      <c r="P66" s="214">
        <f t="shared" si="6"/>
        <v>527</v>
      </c>
      <c r="Q66" s="1"/>
    </row>
    <row r="67" spans="1:17" ht="12.75">
      <c r="A67" s="82" t="s">
        <v>149</v>
      </c>
      <c r="B67" s="4"/>
      <c r="C67" s="212">
        <v>16</v>
      </c>
      <c r="D67" s="244">
        <v>15</v>
      </c>
      <c r="E67" s="212">
        <v>0</v>
      </c>
      <c r="F67" s="244">
        <v>21.91</v>
      </c>
      <c r="G67" s="212">
        <v>10</v>
      </c>
      <c r="H67" s="244">
        <v>0</v>
      </c>
      <c r="I67" s="212">
        <v>15</v>
      </c>
      <c r="J67" s="244">
        <v>189.4</v>
      </c>
      <c r="K67" s="212">
        <v>59.3</v>
      </c>
      <c r="L67" s="245">
        <v>49.75</v>
      </c>
      <c r="M67" s="212">
        <v>0</v>
      </c>
      <c r="N67" s="212"/>
      <c r="O67" s="244"/>
      <c r="P67" s="214">
        <f t="shared" si="6"/>
        <v>376.36</v>
      </c>
      <c r="Q67" s="1"/>
    </row>
    <row r="68" spans="1:17" ht="13.5" thickBot="1">
      <c r="A68" s="82" t="s">
        <v>15</v>
      </c>
      <c r="B68" s="4"/>
      <c r="C68" s="212">
        <v>1</v>
      </c>
      <c r="D68" s="244">
        <v>0</v>
      </c>
      <c r="E68" s="212">
        <v>0</v>
      </c>
      <c r="F68" s="244">
        <v>0</v>
      </c>
      <c r="G68" s="212">
        <v>5.25</v>
      </c>
      <c r="H68" s="244">
        <v>1</v>
      </c>
      <c r="I68" s="212">
        <v>4.2</v>
      </c>
      <c r="J68" s="244">
        <v>0</v>
      </c>
      <c r="K68" s="212">
        <v>0</v>
      </c>
      <c r="L68" s="245">
        <v>0</v>
      </c>
      <c r="M68" s="212">
        <v>0</v>
      </c>
      <c r="N68" s="212"/>
      <c r="O68" s="244"/>
      <c r="P68" s="214">
        <f t="shared" si="6"/>
        <v>11.45</v>
      </c>
      <c r="Q68" s="1"/>
    </row>
    <row r="69" spans="1:17" s="92" customFormat="1" ht="18.75" customHeight="1" thickBot="1">
      <c r="A69" s="158" t="s">
        <v>144</v>
      </c>
      <c r="B69" s="163"/>
      <c r="C69" s="219">
        <f>SUM(C60:C68)</f>
        <v>1438.23</v>
      </c>
      <c r="D69" s="219">
        <f aca="true" t="shared" si="7" ref="D69:P69">SUM(D60:D68)</f>
        <v>1528.94</v>
      </c>
      <c r="E69" s="219">
        <f t="shared" si="7"/>
        <v>1066.8899999999999</v>
      </c>
      <c r="F69" s="219">
        <f t="shared" si="7"/>
        <v>1306.43</v>
      </c>
      <c r="G69" s="219">
        <f t="shared" si="7"/>
        <v>1255.8400000000001</v>
      </c>
      <c r="H69" s="219">
        <f t="shared" si="7"/>
        <v>1175.8600000000001</v>
      </c>
      <c r="I69" s="219">
        <f t="shared" si="7"/>
        <v>1771.43</v>
      </c>
      <c r="J69" s="219">
        <f t="shared" si="7"/>
        <v>1905.45</v>
      </c>
      <c r="K69" s="219">
        <f t="shared" si="7"/>
        <v>1693.6</v>
      </c>
      <c r="L69" s="219">
        <f t="shared" si="7"/>
        <v>1116.3000000000002</v>
      </c>
      <c r="M69" s="219">
        <f t="shared" si="7"/>
        <v>1462.67</v>
      </c>
      <c r="N69" s="219">
        <f t="shared" si="7"/>
        <v>0</v>
      </c>
      <c r="O69" s="219">
        <f t="shared" si="7"/>
        <v>0</v>
      </c>
      <c r="P69" s="215">
        <f t="shared" si="7"/>
        <v>15721.640000000001</v>
      </c>
      <c r="Q69" s="252"/>
    </row>
    <row r="70" spans="1:17" ht="6.75" customHeight="1" thickBot="1" thickTop="1">
      <c r="A70" s="52"/>
      <c r="B70" s="2"/>
      <c r="C70" s="212"/>
      <c r="D70" s="244"/>
      <c r="E70" s="212"/>
      <c r="F70" s="244"/>
      <c r="G70" s="212"/>
      <c r="H70" s="244"/>
      <c r="I70" s="212"/>
      <c r="J70" s="244"/>
      <c r="K70" s="212"/>
      <c r="L70" s="245"/>
      <c r="M70" s="212"/>
      <c r="N70" s="212"/>
      <c r="O70" s="244"/>
      <c r="P70" s="251"/>
      <c r="Q70" s="9"/>
    </row>
    <row r="71" spans="1:18" s="92" customFormat="1" ht="18.75">
      <c r="A71" s="308" t="s">
        <v>146</v>
      </c>
      <c r="B71" s="121"/>
      <c r="C71" s="237">
        <f>SUM(C19+C44+C49+C57+C69)</f>
        <v>8055.760000000002</v>
      </c>
      <c r="D71" s="237">
        <f aca="true" t="shared" si="8" ref="D71:O71">SUM(D19+D44+D49+D57+D69)</f>
        <v>7898.24</v>
      </c>
      <c r="E71" s="237">
        <f t="shared" si="8"/>
        <v>7140.17</v>
      </c>
      <c r="F71" s="237">
        <f t="shared" si="8"/>
        <v>7633.9800000000005</v>
      </c>
      <c r="G71" s="237">
        <f t="shared" si="8"/>
        <v>9604.14</v>
      </c>
      <c r="H71" s="237">
        <f t="shared" si="8"/>
        <v>9875.670000000002</v>
      </c>
      <c r="I71" s="237">
        <f t="shared" si="8"/>
        <v>9166.73</v>
      </c>
      <c r="J71" s="237">
        <f t="shared" si="8"/>
        <v>8815.060000000001</v>
      </c>
      <c r="K71" s="237">
        <f t="shared" si="8"/>
        <v>7703.459999999999</v>
      </c>
      <c r="L71" s="237">
        <f t="shared" si="8"/>
        <v>5591.2300000000005</v>
      </c>
      <c r="M71" s="237">
        <f t="shared" si="8"/>
        <v>7972.81</v>
      </c>
      <c r="N71" s="237">
        <f t="shared" si="8"/>
        <v>0</v>
      </c>
      <c r="O71" s="237">
        <f t="shared" si="8"/>
        <v>0</v>
      </c>
      <c r="P71" s="237">
        <f>SUM(P19+P44+P49+P57+P69)</f>
        <v>89457.25</v>
      </c>
      <c r="Q71" s="237">
        <f>SUM(C71:O71)</f>
        <v>89457.24999999999</v>
      </c>
      <c r="R71" s="94"/>
    </row>
    <row r="72" spans="1:17" s="92" customFormat="1" ht="19.5" thickBot="1">
      <c r="A72" s="164" t="s">
        <v>16</v>
      </c>
      <c r="B72" s="122">
        <v>1.175</v>
      </c>
      <c r="C72" s="238">
        <f aca="true" t="shared" si="9" ref="C72:O72">SUM(C73/$B$72+(C24+C27+C28+C29+C31+C33+C36+C38+C39+C40+C43+C52+C53+C55+C56+C61+C62+C63+C64+C65+C67))</f>
        <v>6972.356595744683</v>
      </c>
      <c r="D72" s="238">
        <f t="shared" si="9"/>
        <v>6896.195319148936</v>
      </c>
      <c r="E72" s="238">
        <f t="shared" si="9"/>
        <v>6182.426170212766</v>
      </c>
      <c r="F72" s="238">
        <f t="shared" si="9"/>
        <v>6608.466595744681</v>
      </c>
      <c r="G72" s="238">
        <f t="shared" si="9"/>
        <v>8391.815957446808</v>
      </c>
      <c r="H72" s="238">
        <f t="shared" si="9"/>
        <v>8690.751702127662</v>
      </c>
      <c r="I72" s="238">
        <f t="shared" si="9"/>
        <v>7959.422127659573</v>
      </c>
      <c r="J72" s="238">
        <f t="shared" si="9"/>
        <v>7659.780000000001</v>
      </c>
      <c r="K72" s="238">
        <f t="shared" si="9"/>
        <v>6702.842765957445</v>
      </c>
      <c r="L72" s="238">
        <f t="shared" si="9"/>
        <v>4886.897446808511</v>
      </c>
      <c r="M72" s="238">
        <f t="shared" si="9"/>
        <v>6956.798723404256</v>
      </c>
      <c r="N72" s="238">
        <f t="shared" si="9"/>
        <v>0</v>
      </c>
      <c r="O72" s="238">
        <f t="shared" si="9"/>
        <v>0</v>
      </c>
      <c r="P72" s="238">
        <f>SUM(C72:O72)</f>
        <v>77907.7534042553</v>
      </c>
      <c r="Q72" s="91"/>
    </row>
    <row r="73" spans="1:17" ht="12.75" hidden="1">
      <c r="A73" s="1"/>
      <c r="B73" s="1"/>
      <c r="C73" s="227">
        <f>SUM(C71-(C24+C27+C28+C29+C31+C33+C36+C38+C39+C40+C43+C52+C53+C54+C55+C56+C61+C62+C63+C64+C65+C67))</f>
        <v>6913.790000000002</v>
      </c>
      <c r="D73" s="227">
        <f aca="true" t="shared" si="10" ref="D73:M73">SUM(D71-(D24+D27+D28+D29+D31+D33+D36+D38+D39+D40+D43+D52+D53+D54+D55+D56+D61+D62+D63+D64+D65+D67))</f>
        <v>6473.61</v>
      </c>
      <c r="E73" s="227">
        <f t="shared" si="10"/>
        <v>6272.78</v>
      </c>
      <c r="F73" s="227">
        <f t="shared" si="10"/>
        <v>6885.59</v>
      </c>
      <c r="G73" s="227">
        <f t="shared" si="10"/>
        <v>8139.889999999999</v>
      </c>
      <c r="H73" s="227">
        <f t="shared" si="10"/>
        <v>7955.880000000002</v>
      </c>
      <c r="I73" s="227">
        <f t="shared" si="10"/>
        <v>8106.209999999999</v>
      </c>
      <c r="J73" s="227">
        <f t="shared" si="10"/>
        <v>7756.880000000001</v>
      </c>
      <c r="K73" s="227">
        <f t="shared" si="10"/>
        <v>6718.429999999999</v>
      </c>
      <c r="L73" s="227">
        <f t="shared" si="10"/>
        <v>4729.09</v>
      </c>
      <c r="M73" s="227">
        <f t="shared" si="10"/>
        <v>6821.790000000001</v>
      </c>
      <c r="N73" s="227">
        <f>SUM(N71-(N24+N27+N28+N29+N31+N33+N36+N38+N39+N40+N43+N52+N53+N54+N55+N56+N61+N62+N64+N65+N67))</f>
        <v>0</v>
      </c>
      <c r="O73" s="227">
        <f>SUM(O71-(O24+O27+O28+O29+O31+O33+O36+O38+O39+O40+O43+O52+O53+O54+O55+O56+O61+O62+O64+O65+O67))</f>
        <v>0</v>
      </c>
      <c r="P73" s="227"/>
      <c r="Q73" s="1"/>
    </row>
    <row r="74" spans="1:17" ht="4.5" customHeight="1" thickBot="1">
      <c r="A74" s="1"/>
      <c r="B74" s="1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 t="s">
        <v>209</v>
      </c>
      <c r="O74" s="227"/>
      <c r="P74" s="227"/>
      <c r="Q74" s="1"/>
    </row>
    <row r="75" spans="1:17" ht="24" customHeight="1" thickBot="1">
      <c r="A75" s="301" t="s">
        <v>162</v>
      </c>
      <c r="B75" s="299"/>
      <c r="C75" s="300">
        <v>4439.02</v>
      </c>
      <c r="D75" s="302">
        <v>4720.09</v>
      </c>
      <c r="E75" s="300">
        <v>4207.23</v>
      </c>
      <c r="F75" s="303">
        <v>4564.76</v>
      </c>
      <c r="G75" s="300">
        <v>4612.56</v>
      </c>
      <c r="H75" s="302">
        <v>4351.86</v>
      </c>
      <c r="I75" s="300">
        <v>4770.99</v>
      </c>
      <c r="J75" s="302">
        <v>4314.38</v>
      </c>
      <c r="K75" s="300">
        <v>3892.77</v>
      </c>
      <c r="L75" s="302">
        <v>2523.95</v>
      </c>
      <c r="M75" s="300">
        <v>4574.92</v>
      </c>
      <c r="N75" s="302"/>
      <c r="O75" s="300"/>
      <c r="P75" s="302">
        <f>SUM(C75:O75)</f>
        <v>46972.52999999999</v>
      </c>
      <c r="Q75" s="1"/>
    </row>
    <row r="76" spans="1:17" ht="4.5" customHeight="1" thickBot="1">
      <c r="A76" s="1"/>
      <c r="B76" s="1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1"/>
    </row>
    <row r="77" spans="1:17" s="203" customFormat="1" ht="19.5" thickBot="1">
      <c r="A77" s="196" t="s">
        <v>179</v>
      </c>
      <c r="B77" s="197"/>
      <c r="C77" s="228">
        <v>2516</v>
      </c>
      <c r="D77" s="228">
        <v>2516</v>
      </c>
      <c r="E77" s="228">
        <v>3796</v>
      </c>
      <c r="F77" s="228">
        <v>6776</v>
      </c>
      <c r="G77" s="228">
        <v>6776</v>
      </c>
      <c r="H77" s="228">
        <v>6776</v>
      </c>
      <c r="I77" s="228">
        <v>6776</v>
      </c>
      <c r="J77" s="228">
        <v>6776</v>
      </c>
      <c r="K77" s="228">
        <v>6776</v>
      </c>
      <c r="L77" s="228">
        <v>4316</v>
      </c>
      <c r="M77" s="228">
        <v>6426</v>
      </c>
      <c r="N77" s="228"/>
      <c r="O77" s="228"/>
      <c r="P77" s="228">
        <f>SUM(C77:O77)</f>
        <v>60226</v>
      </c>
      <c r="Q77" s="254"/>
    </row>
    <row r="78" spans="1:16" s="203" customFormat="1" ht="7.5" customHeight="1" thickBot="1">
      <c r="A78"/>
      <c r="B7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</row>
    <row r="79" spans="1:16" s="203" customFormat="1" ht="19.5" thickBot="1">
      <c r="A79" s="198" t="s">
        <v>181</v>
      </c>
      <c r="B79" s="199"/>
      <c r="C79" s="230">
        <f>SUM(C75-C77)</f>
        <v>1923.0200000000004</v>
      </c>
      <c r="D79" s="230">
        <f aca="true" t="shared" si="11" ref="D79:O79">SUM(D75-D77)</f>
        <v>2204.09</v>
      </c>
      <c r="E79" s="285">
        <f t="shared" si="11"/>
        <v>411.22999999999956</v>
      </c>
      <c r="F79" s="259">
        <f t="shared" si="11"/>
        <v>-2211.24</v>
      </c>
      <c r="G79" s="259">
        <f t="shared" si="11"/>
        <v>-2163.4399999999996</v>
      </c>
      <c r="H79" s="259">
        <f t="shared" si="11"/>
        <v>-2424.1400000000003</v>
      </c>
      <c r="I79" s="259">
        <f t="shared" si="11"/>
        <v>-2005.0100000000002</v>
      </c>
      <c r="J79" s="259">
        <f t="shared" si="11"/>
        <v>-2461.62</v>
      </c>
      <c r="K79" s="259">
        <f t="shared" si="11"/>
        <v>-2883.23</v>
      </c>
      <c r="L79" s="259">
        <f t="shared" si="11"/>
        <v>-1792.0500000000002</v>
      </c>
      <c r="M79" s="279">
        <f t="shared" si="11"/>
        <v>-1851.08</v>
      </c>
      <c r="N79" s="230">
        <f t="shared" si="11"/>
        <v>0</v>
      </c>
      <c r="O79" s="230">
        <f t="shared" si="11"/>
        <v>0</v>
      </c>
      <c r="P79" s="259">
        <f>SUM(C79:O79)</f>
        <v>-13253.47</v>
      </c>
    </row>
    <row r="80" spans="3:16" ht="7.5" customHeight="1" thickBot="1"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</row>
    <row r="81" spans="1:16" ht="39" customHeight="1" thickBot="1">
      <c r="A81" s="192" t="s">
        <v>180</v>
      </c>
      <c r="B81" s="193"/>
      <c r="C81" s="231" t="str">
        <f>IF(C75=C77,"ON TARGET",IF(C75&gt;C77,"ABOVE TARGET","BELOW TARGET"))</f>
        <v>ABOVE TARGET</v>
      </c>
      <c r="D81" s="231" t="str">
        <f aca="true" t="shared" si="12" ref="D81:P81">IF(D75=D77,"ON TARGET",IF(D75&gt;D77,"ABOVE TARGET","BELOW TARGET"))</f>
        <v>ABOVE TARGET</v>
      </c>
      <c r="E81" s="231" t="str">
        <f t="shared" si="12"/>
        <v>ABOVE TARGET</v>
      </c>
      <c r="F81" s="231" t="str">
        <f t="shared" si="12"/>
        <v>BELOW TARGET</v>
      </c>
      <c r="G81" s="231" t="str">
        <f t="shared" si="12"/>
        <v>BELOW TARGET</v>
      </c>
      <c r="H81" s="231" t="str">
        <f t="shared" si="12"/>
        <v>BELOW TARGET</v>
      </c>
      <c r="I81" s="231" t="str">
        <f t="shared" si="12"/>
        <v>BELOW TARGET</v>
      </c>
      <c r="J81" s="231" t="str">
        <f t="shared" si="12"/>
        <v>BELOW TARGET</v>
      </c>
      <c r="K81" s="231" t="str">
        <f t="shared" si="12"/>
        <v>BELOW TARGET</v>
      </c>
      <c r="L81" s="231" t="str">
        <f t="shared" si="12"/>
        <v>BELOW TARGET</v>
      </c>
      <c r="M81" s="231" t="str">
        <f t="shared" si="12"/>
        <v>BELOW TARGET</v>
      </c>
      <c r="N81" s="231" t="str">
        <f t="shared" si="12"/>
        <v>ON TARGET</v>
      </c>
      <c r="O81" s="231" t="str">
        <f t="shared" si="12"/>
        <v>ON TARGET</v>
      </c>
      <c r="P81" s="231" t="str">
        <f t="shared" si="12"/>
        <v>BELOW TARGET</v>
      </c>
    </row>
    <row r="82" spans="3:16" ht="6.75" customHeight="1"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</row>
    <row r="83" spans="1:16" ht="15.75">
      <c r="A83" s="274"/>
      <c r="C83" s="246"/>
      <c r="D83" s="246"/>
      <c r="E83" s="246"/>
      <c r="F83" s="280"/>
      <c r="G83" s="246"/>
      <c r="H83" s="246"/>
      <c r="I83" s="246"/>
      <c r="J83" s="246"/>
      <c r="K83" s="246"/>
      <c r="L83" s="246"/>
      <c r="M83" s="246"/>
      <c r="N83" s="246"/>
      <c r="O83" s="246"/>
      <c r="P83" s="246"/>
    </row>
    <row r="84" spans="3:16" ht="12.75">
      <c r="C84" s="232"/>
      <c r="D84" s="232"/>
      <c r="E84" s="232"/>
      <c r="F84" s="232"/>
      <c r="G84" s="232"/>
      <c r="H84" s="232"/>
      <c r="I84" s="232"/>
      <c r="J84" s="229"/>
      <c r="K84" s="229"/>
      <c r="L84" s="229"/>
      <c r="M84" s="229"/>
      <c r="N84" s="229"/>
      <c r="O84" s="229"/>
      <c r="P84" s="229"/>
    </row>
    <row r="85" spans="3:16" ht="12.75">
      <c r="C85" s="232"/>
      <c r="D85" s="232"/>
      <c r="E85" s="232"/>
      <c r="F85" s="232"/>
      <c r="G85" s="232"/>
      <c r="H85" s="232"/>
      <c r="I85" s="232"/>
      <c r="J85" s="229"/>
      <c r="K85" s="229"/>
      <c r="L85" s="229"/>
      <c r="M85" s="229"/>
      <c r="N85" s="229"/>
      <c r="O85" s="229"/>
      <c r="P85" s="229"/>
    </row>
    <row r="86" spans="3:16" ht="12.75">
      <c r="C86" s="232"/>
      <c r="D86" s="232"/>
      <c r="E86" s="232"/>
      <c r="F86" s="232"/>
      <c r="G86" s="232"/>
      <c r="H86" s="232"/>
      <c r="I86" s="232"/>
      <c r="J86" s="229"/>
      <c r="K86" s="229"/>
      <c r="L86" s="229"/>
      <c r="M86" s="229"/>
      <c r="N86" s="229"/>
      <c r="O86" s="229"/>
      <c r="P86" s="229"/>
    </row>
    <row r="87" spans="3:16" ht="12.75">
      <c r="C87" s="232"/>
      <c r="D87" s="232"/>
      <c r="E87" s="232"/>
      <c r="F87" s="232"/>
      <c r="G87" s="232"/>
      <c r="H87" s="232"/>
      <c r="I87" s="232"/>
      <c r="J87" s="229"/>
      <c r="K87" s="229"/>
      <c r="L87" s="229"/>
      <c r="M87" s="229"/>
      <c r="N87" s="229"/>
      <c r="O87" s="229"/>
      <c r="P87" s="229"/>
    </row>
    <row r="88" spans="1:151" s="208" customFormat="1" ht="19.5" customHeight="1" hidden="1" thickBot="1">
      <c r="A88" s="275" t="s">
        <v>162</v>
      </c>
      <c r="C88" s="241">
        <v>4439.02</v>
      </c>
      <c r="D88" s="241">
        <v>4720.09</v>
      </c>
      <c r="E88" s="241">
        <v>4207.23</v>
      </c>
      <c r="F88" s="283">
        <v>4564.76</v>
      </c>
      <c r="G88" s="241">
        <v>4612.56</v>
      </c>
      <c r="H88" s="241">
        <v>4351.86</v>
      </c>
      <c r="I88" s="241">
        <v>4770.99</v>
      </c>
      <c r="J88" s="241">
        <v>4314.38</v>
      </c>
      <c r="K88" s="241">
        <v>3892.77</v>
      </c>
      <c r="L88" s="241">
        <v>2523.95</v>
      </c>
      <c r="M88" s="300">
        <v>4574.92</v>
      </c>
      <c r="N88" s="241"/>
      <c r="O88" s="241"/>
      <c r="P88" s="241">
        <f>SUM(C88:O88)</f>
        <v>46972.52999999999</v>
      </c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</row>
    <row r="89" spans="1:151" s="205" customFormat="1" ht="19.5" hidden="1" thickBot="1">
      <c r="A89" s="196" t="s">
        <v>159</v>
      </c>
      <c r="B89" s="197"/>
      <c r="C89" s="228">
        <v>2516</v>
      </c>
      <c r="D89" s="228">
        <v>2516</v>
      </c>
      <c r="E89" s="228">
        <v>3796</v>
      </c>
      <c r="F89" s="228">
        <v>6776</v>
      </c>
      <c r="G89" s="228">
        <v>6776</v>
      </c>
      <c r="H89" s="228">
        <v>6776</v>
      </c>
      <c r="I89" s="228">
        <v>6776</v>
      </c>
      <c r="J89" s="228">
        <v>6776</v>
      </c>
      <c r="K89" s="228">
        <v>6776</v>
      </c>
      <c r="L89" s="228">
        <v>4316</v>
      </c>
      <c r="M89" s="228">
        <v>6426</v>
      </c>
      <c r="N89" s="228"/>
      <c r="O89" s="228"/>
      <c r="P89" s="228">
        <f>SUM(C89:O89)</f>
        <v>60226</v>
      </c>
      <c r="Q89" s="254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</row>
    <row r="90" spans="1:151" s="206" customFormat="1" ht="19.5" hidden="1" thickBot="1">
      <c r="A90" s="198" t="s">
        <v>160</v>
      </c>
      <c r="B90" s="199"/>
      <c r="C90" s="230">
        <f>SUM(C88-C89)</f>
        <v>1923.0200000000004</v>
      </c>
      <c r="D90" s="230">
        <f aca="true" t="shared" si="13" ref="D90:O90">SUM(D88-D89)</f>
        <v>2204.09</v>
      </c>
      <c r="E90" s="259">
        <f t="shared" si="13"/>
        <v>411.22999999999956</v>
      </c>
      <c r="F90" s="259">
        <f t="shared" si="13"/>
        <v>-2211.24</v>
      </c>
      <c r="G90" s="259">
        <f t="shared" si="13"/>
        <v>-2163.4399999999996</v>
      </c>
      <c r="H90" s="259">
        <f t="shared" si="13"/>
        <v>-2424.1400000000003</v>
      </c>
      <c r="I90" s="259">
        <f t="shared" si="13"/>
        <v>-2005.0100000000002</v>
      </c>
      <c r="J90" s="259">
        <f t="shared" si="13"/>
        <v>-2461.62</v>
      </c>
      <c r="K90" s="259">
        <f t="shared" si="13"/>
        <v>-2883.23</v>
      </c>
      <c r="L90" s="259">
        <f t="shared" si="13"/>
        <v>-1792.0500000000002</v>
      </c>
      <c r="M90" s="259">
        <f t="shared" si="13"/>
        <v>-1851.08</v>
      </c>
      <c r="N90" s="259">
        <f t="shared" si="13"/>
        <v>0</v>
      </c>
      <c r="O90" s="259">
        <f t="shared" si="13"/>
        <v>0</v>
      </c>
      <c r="P90" s="259">
        <f>SUM(C90:O90)</f>
        <v>-13253.47</v>
      </c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</row>
    <row r="91" spans="3:16" ht="12.75"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</row>
    <row r="92" spans="3:16" ht="12.75"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</row>
    <row r="93" spans="3:16" ht="12.75"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</row>
    <row r="94" spans="3:16" ht="12.75"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</row>
    <row r="95" spans="3:16" ht="12.75"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</row>
    <row r="96" spans="3:16" ht="12.75"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</row>
  </sheetData>
  <printOptions horizontalCentered="1"/>
  <pageMargins left="0.7480314960629921" right="0.35433070866141736" top="0" bottom="0.1968503937007874" header="0.5118110236220472" footer="0.11811023622047245"/>
  <pageSetup horizontalDpi="300" verticalDpi="300" orientation="landscape" paperSize="9" scale="50" r:id="rId1"/>
  <headerFooter alignWithMargins="0">
    <oddHeader>&amp;LCITY LEISURE&amp;R50% INCOME SHARE =  #   VAT EXEMPT  =  *</oddHeader>
    <oddFooter>&amp;RCompiled by : G. Walter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G11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0" style="0" hidden="1" customWidth="1"/>
    <col min="3" max="3" width="16.57421875" style="0" customWidth="1"/>
    <col min="4" max="4" width="17.57421875" style="0" customWidth="1"/>
    <col min="5" max="5" width="17.8515625" style="0" customWidth="1"/>
    <col min="6" max="6" width="18.140625" style="0" customWidth="1"/>
    <col min="7" max="7" width="17.140625" style="0" customWidth="1"/>
    <col min="8" max="8" width="18.57421875" style="0" customWidth="1"/>
    <col min="9" max="11" width="17.7109375" style="0" customWidth="1"/>
    <col min="12" max="13" width="17.8515625" style="0" customWidth="1"/>
    <col min="14" max="14" width="17.57421875" style="0" customWidth="1"/>
    <col min="15" max="15" width="17.8515625" style="0" customWidth="1"/>
    <col min="16" max="16" width="21.57421875" style="0" customWidth="1"/>
    <col min="17" max="17" width="21.57421875" style="0" hidden="1" customWidth="1"/>
    <col min="18" max="18" width="21.57421875" style="0" customWidth="1"/>
  </cols>
  <sheetData>
    <row r="1" spans="1:17" ht="24" customHeight="1">
      <c r="A1" s="73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4"/>
      <c r="N1" s="54"/>
      <c r="O1" s="8"/>
      <c r="P1" s="8"/>
      <c r="Q1" s="1"/>
    </row>
    <row r="2" spans="1:17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8"/>
      <c r="N2" s="48"/>
      <c r="O2" s="9"/>
      <c r="P2" s="9"/>
      <c r="Q2" s="1"/>
    </row>
    <row r="3" spans="1:17" ht="20.25">
      <c r="A3" s="76" t="s">
        <v>58</v>
      </c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ht="5.25" customHeight="1" thickBot="1">
      <c r="A4" s="53"/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37" s="102" customFormat="1" ht="35.25" customHeight="1" thickBot="1">
      <c r="A5" s="98"/>
      <c r="B5" s="99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  <c r="Q5" s="100"/>
      <c r="R5" s="101"/>
      <c r="V5" s="101"/>
      <c r="AD5" s="101"/>
      <c r="AS5" s="101"/>
      <c r="BX5" s="101"/>
      <c r="EG5" s="101"/>
    </row>
    <row r="6" spans="1:17" ht="18.75">
      <c r="A6" s="169" t="s">
        <v>4</v>
      </c>
      <c r="B6" s="2"/>
      <c r="C6" s="24"/>
      <c r="D6" s="2"/>
      <c r="E6" s="11"/>
      <c r="F6" s="2"/>
      <c r="G6" s="11"/>
      <c r="H6" s="2"/>
      <c r="I6" s="11"/>
      <c r="J6" s="2"/>
      <c r="K6" s="11"/>
      <c r="L6" s="2"/>
      <c r="M6" s="11"/>
      <c r="N6" s="9"/>
      <c r="O6" s="16"/>
      <c r="P6" s="124"/>
      <c r="Q6" s="1"/>
    </row>
    <row r="7" spans="1:17" ht="12.75">
      <c r="A7" s="82" t="s">
        <v>18</v>
      </c>
      <c r="B7" s="4"/>
      <c r="C7" s="212">
        <v>3306.78</v>
      </c>
      <c r="D7" s="244">
        <v>3878.97</v>
      </c>
      <c r="E7" s="212">
        <v>3711</v>
      </c>
      <c r="F7" s="244">
        <v>3427.44</v>
      </c>
      <c r="G7" s="212">
        <v>2896.9</v>
      </c>
      <c r="H7" s="244">
        <v>3351.94</v>
      </c>
      <c r="I7" s="212">
        <v>3462.88</v>
      </c>
      <c r="J7" s="244">
        <v>3325.41</v>
      </c>
      <c r="K7" s="212">
        <v>2636.69</v>
      </c>
      <c r="L7" s="244">
        <v>1913.41</v>
      </c>
      <c r="M7" s="212">
        <v>2991.51</v>
      </c>
      <c r="N7" s="245"/>
      <c r="O7" s="212"/>
      <c r="P7" s="214">
        <f>SUM(C7:O7)</f>
        <v>34902.93</v>
      </c>
      <c r="Q7" s="1"/>
    </row>
    <row r="8" spans="1:17" ht="12.75">
      <c r="A8" s="82" t="s">
        <v>5</v>
      </c>
      <c r="B8" s="4"/>
      <c r="C8" s="212">
        <v>466.79</v>
      </c>
      <c r="D8" s="244">
        <v>578.5</v>
      </c>
      <c r="E8" s="212">
        <v>595.1</v>
      </c>
      <c r="F8" s="244">
        <v>599.65</v>
      </c>
      <c r="G8" s="212">
        <v>649.65</v>
      </c>
      <c r="H8" s="244">
        <v>548.54</v>
      </c>
      <c r="I8" s="212">
        <v>529.7</v>
      </c>
      <c r="J8" s="244">
        <v>581.8</v>
      </c>
      <c r="K8" s="212">
        <v>573.07</v>
      </c>
      <c r="L8" s="244">
        <v>435.75</v>
      </c>
      <c r="M8" s="212">
        <v>604.8</v>
      </c>
      <c r="N8" s="245"/>
      <c r="O8" s="212"/>
      <c r="P8" s="214">
        <f aca="true" t="shared" si="0" ref="P8:P17">SUM(C8:O8)</f>
        <v>6163.35</v>
      </c>
      <c r="Q8" s="1"/>
    </row>
    <row r="9" spans="1:17" ht="12.75">
      <c r="A9" s="82" t="s">
        <v>6</v>
      </c>
      <c r="B9" s="4"/>
      <c r="C9" s="212">
        <v>369.64</v>
      </c>
      <c r="D9" s="244">
        <v>315.43</v>
      </c>
      <c r="E9" s="212">
        <v>254.28</v>
      </c>
      <c r="F9" s="244">
        <v>303.84</v>
      </c>
      <c r="G9" s="212">
        <v>356.37</v>
      </c>
      <c r="H9" s="244">
        <v>284.6</v>
      </c>
      <c r="I9" s="212">
        <v>274.79</v>
      </c>
      <c r="J9" s="244">
        <v>285.17</v>
      </c>
      <c r="K9" s="212">
        <v>360.35</v>
      </c>
      <c r="L9" s="244">
        <v>193.22</v>
      </c>
      <c r="M9" s="212">
        <v>238.67</v>
      </c>
      <c r="N9" s="245"/>
      <c r="O9" s="212"/>
      <c r="P9" s="214">
        <f t="shared" si="0"/>
        <v>3236.3599999999997</v>
      </c>
      <c r="Q9" s="1"/>
    </row>
    <row r="10" spans="1:17" ht="12.75">
      <c r="A10" s="82" t="s">
        <v>19</v>
      </c>
      <c r="B10" s="4"/>
      <c r="C10" s="212">
        <v>1547.26</v>
      </c>
      <c r="D10" s="244">
        <v>1260.17</v>
      </c>
      <c r="E10" s="212">
        <v>1112</v>
      </c>
      <c r="F10" s="244">
        <v>1131.78</v>
      </c>
      <c r="G10" s="212">
        <v>1695.91</v>
      </c>
      <c r="H10" s="244">
        <v>1242.53</v>
      </c>
      <c r="I10" s="212">
        <v>1024.51</v>
      </c>
      <c r="J10" s="244">
        <v>972.35</v>
      </c>
      <c r="K10" s="212">
        <v>1025.56</v>
      </c>
      <c r="L10" s="244">
        <v>663</v>
      </c>
      <c r="M10" s="212">
        <v>941.4</v>
      </c>
      <c r="N10" s="245"/>
      <c r="O10" s="212"/>
      <c r="P10" s="214">
        <f t="shared" si="0"/>
        <v>12616.47</v>
      </c>
      <c r="Q10" s="1"/>
    </row>
    <row r="11" spans="1:17" ht="12.75">
      <c r="A11" s="82" t="s">
        <v>7</v>
      </c>
      <c r="B11" s="4"/>
      <c r="C11" s="212">
        <v>95.6</v>
      </c>
      <c r="D11" s="244">
        <v>104.6</v>
      </c>
      <c r="E11" s="212">
        <v>111.6</v>
      </c>
      <c r="F11" s="244">
        <v>93</v>
      </c>
      <c r="G11" s="212">
        <v>116.1</v>
      </c>
      <c r="H11" s="244">
        <v>106.8</v>
      </c>
      <c r="I11" s="212">
        <v>93.15</v>
      </c>
      <c r="J11" s="244">
        <v>78.45</v>
      </c>
      <c r="K11" s="212">
        <v>126.75</v>
      </c>
      <c r="L11" s="244">
        <v>25.35</v>
      </c>
      <c r="M11" s="212">
        <v>76.6</v>
      </c>
      <c r="N11" s="245"/>
      <c r="O11" s="212"/>
      <c r="P11" s="214">
        <f t="shared" si="0"/>
        <v>1028</v>
      </c>
      <c r="Q11" s="1"/>
    </row>
    <row r="12" spans="1:17" ht="12.75">
      <c r="A12" s="82" t="s">
        <v>38</v>
      </c>
      <c r="B12" s="4"/>
      <c r="C12" s="212">
        <v>153.9</v>
      </c>
      <c r="D12" s="244">
        <v>104</v>
      </c>
      <c r="E12" s="212">
        <v>0</v>
      </c>
      <c r="F12" s="244">
        <v>0</v>
      </c>
      <c r="G12" s="212">
        <v>0</v>
      </c>
      <c r="H12" s="244">
        <v>0</v>
      </c>
      <c r="I12" s="212">
        <v>0</v>
      </c>
      <c r="J12" s="244">
        <v>0</v>
      </c>
      <c r="K12" s="212">
        <v>0</v>
      </c>
      <c r="L12" s="244">
        <v>0</v>
      </c>
      <c r="M12" s="212">
        <v>0</v>
      </c>
      <c r="N12" s="245"/>
      <c r="O12" s="212"/>
      <c r="P12" s="214">
        <f t="shared" si="0"/>
        <v>257.9</v>
      </c>
      <c r="Q12" s="1"/>
    </row>
    <row r="13" spans="1:17" ht="12.75">
      <c r="A13" s="82" t="s">
        <v>20</v>
      </c>
      <c r="B13" s="4"/>
      <c r="C13" s="212">
        <v>273.71</v>
      </c>
      <c r="D13" s="244">
        <v>263.7</v>
      </c>
      <c r="E13" s="212">
        <v>218.92</v>
      </c>
      <c r="F13" s="244">
        <v>313.61</v>
      </c>
      <c r="G13" s="212">
        <v>289.59</v>
      </c>
      <c r="H13" s="244">
        <v>227.67</v>
      </c>
      <c r="I13" s="212">
        <v>155.99</v>
      </c>
      <c r="J13" s="244">
        <v>337.61</v>
      </c>
      <c r="K13" s="212">
        <v>448.97</v>
      </c>
      <c r="L13" s="244">
        <v>133.24</v>
      </c>
      <c r="M13" s="212">
        <v>172.56</v>
      </c>
      <c r="N13" s="245"/>
      <c r="O13" s="212"/>
      <c r="P13" s="214">
        <f t="shared" si="0"/>
        <v>2835.57</v>
      </c>
      <c r="Q13" s="1"/>
    </row>
    <row r="14" spans="1:17" ht="12.75">
      <c r="A14" s="82" t="s">
        <v>164</v>
      </c>
      <c r="B14" s="3"/>
      <c r="C14" s="212">
        <v>225.84</v>
      </c>
      <c r="D14" s="244">
        <v>285.65</v>
      </c>
      <c r="E14" s="212">
        <v>122.7</v>
      </c>
      <c r="F14" s="244">
        <v>110.65</v>
      </c>
      <c r="G14" s="212">
        <v>32.2</v>
      </c>
      <c r="H14" s="244">
        <v>1395.15</v>
      </c>
      <c r="I14" s="212">
        <v>615.1</v>
      </c>
      <c r="J14" s="244">
        <v>375.3</v>
      </c>
      <c r="K14" s="212">
        <v>256.1</v>
      </c>
      <c r="L14" s="244">
        <v>53.75</v>
      </c>
      <c r="M14" s="212">
        <v>413.8</v>
      </c>
      <c r="N14" s="245"/>
      <c r="O14" s="212"/>
      <c r="P14" s="214">
        <f>SUM(C14:O14)</f>
        <v>3886.2400000000002</v>
      </c>
      <c r="Q14" s="1"/>
    </row>
    <row r="15" spans="1:17" ht="12.75">
      <c r="A15" s="82" t="s">
        <v>233</v>
      </c>
      <c r="B15" s="3"/>
      <c r="C15" s="212">
        <v>0</v>
      </c>
      <c r="D15" s="244">
        <v>0</v>
      </c>
      <c r="E15" s="212">
        <v>0</v>
      </c>
      <c r="F15" s="244">
        <v>15</v>
      </c>
      <c r="G15" s="212">
        <v>0</v>
      </c>
      <c r="H15" s="244">
        <v>0</v>
      </c>
      <c r="I15" s="212">
        <v>0</v>
      </c>
      <c r="J15" s="244">
        <v>0</v>
      </c>
      <c r="K15" s="212">
        <v>0</v>
      </c>
      <c r="L15" s="244">
        <v>0</v>
      </c>
      <c r="M15" s="212">
        <v>0</v>
      </c>
      <c r="N15" s="245"/>
      <c r="O15" s="212"/>
      <c r="P15" s="214">
        <f>SUM(C15:O15)</f>
        <v>15</v>
      </c>
      <c r="Q15" s="1"/>
    </row>
    <row r="16" spans="1:17" ht="12.75">
      <c r="A16" s="82" t="s">
        <v>244</v>
      </c>
      <c r="B16" s="3"/>
      <c r="C16" s="212">
        <v>0</v>
      </c>
      <c r="D16" s="244">
        <v>0</v>
      </c>
      <c r="E16" s="212">
        <v>0</v>
      </c>
      <c r="F16" s="244">
        <v>0</v>
      </c>
      <c r="G16" s="212">
        <v>0</v>
      </c>
      <c r="H16" s="244">
        <v>0</v>
      </c>
      <c r="I16" s="212">
        <v>13.33</v>
      </c>
      <c r="J16" s="244">
        <v>0</v>
      </c>
      <c r="K16" s="212">
        <v>0</v>
      </c>
      <c r="L16" s="244">
        <v>0</v>
      </c>
      <c r="M16" s="212">
        <v>16.67</v>
      </c>
      <c r="N16" s="245"/>
      <c r="O16" s="212"/>
      <c r="P16" s="214">
        <f>SUM(C16:O16)</f>
        <v>30</v>
      </c>
      <c r="Q16" s="1"/>
    </row>
    <row r="17" spans="1:17" ht="12.75">
      <c r="A17" s="82" t="s">
        <v>21</v>
      </c>
      <c r="B17" s="4"/>
      <c r="C17" s="212">
        <v>0</v>
      </c>
      <c r="D17" s="244">
        <v>0.6</v>
      </c>
      <c r="E17" s="212">
        <v>0</v>
      </c>
      <c r="F17" s="244">
        <v>0</v>
      </c>
      <c r="G17" s="212">
        <v>0.5</v>
      </c>
      <c r="H17" s="244">
        <v>0</v>
      </c>
      <c r="I17" s="212">
        <v>0</v>
      </c>
      <c r="J17" s="244">
        <v>0</v>
      </c>
      <c r="K17" s="212">
        <v>0</v>
      </c>
      <c r="L17" s="244">
        <v>0</v>
      </c>
      <c r="M17" s="212">
        <v>0</v>
      </c>
      <c r="N17" s="245"/>
      <c r="O17" s="212"/>
      <c r="P17" s="214">
        <f t="shared" si="0"/>
        <v>1.1</v>
      </c>
      <c r="Q17" s="1"/>
    </row>
    <row r="18" spans="1:17" s="151" customFormat="1" ht="18" customHeight="1" thickBot="1">
      <c r="A18" s="158" t="s">
        <v>142</v>
      </c>
      <c r="B18" s="150"/>
      <c r="C18" s="219">
        <f>SUM(C7:C17)</f>
        <v>6439.52</v>
      </c>
      <c r="D18" s="219">
        <f aca="true" t="shared" si="1" ref="D18:P18">SUM(D7:D17)</f>
        <v>6791.62</v>
      </c>
      <c r="E18" s="219">
        <f t="shared" si="1"/>
        <v>6125.6</v>
      </c>
      <c r="F18" s="219">
        <f t="shared" si="1"/>
        <v>5994.969999999999</v>
      </c>
      <c r="G18" s="219">
        <f t="shared" si="1"/>
        <v>6037.22</v>
      </c>
      <c r="H18" s="219">
        <f t="shared" si="1"/>
        <v>7157.23</v>
      </c>
      <c r="I18" s="219">
        <f t="shared" si="1"/>
        <v>6169.45</v>
      </c>
      <c r="J18" s="219">
        <f t="shared" si="1"/>
        <v>5956.09</v>
      </c>
      <c r="K18" s="219">
        <f t="shared" si="1"/>
        <v>5427.490000000001</v>
      </c>
      <c r="L18" s="219">
        <f t="shared" si="1"/>
        <v>3417.7199999999993</v>
      </c>
      <c r="M18" s="219">
        <f t="shared" si="1"/>
        <v>5456.010000000001</v>
      </c>
      <c r="N18" s="219">
        <f t="shared" si="1"/>
        <v>0</v>
      </c>
      <c r="O18" s="219">
        <f t="shared" si="1"/>
        <v>0</v>
      </c>
      <c r="P18" s="219">
        <f t="shared" si="1"/>
        <v>64972.92</v>
      </c>
      <c r="Q18" s="162"/>
    </row>
    <row r="19" spans="1:17" ht="9" customHeight="1" thickTop="1">
      <c r="A19" s="11"/>
      <c r="B19" s="2"/>
      <c r="C19" s="212"/>
      <c r="D19" s="244"/>
      <c r="E19" s="212"/>
      <c r="F19" s="244"/>
      <c r="G19" s="212"/>
      <c r="H19" s="244"/>
      <c r="I19" s="212"/>
      <c r="J19" s="244"/>
      <c r="K19" s="212"/>
      <c r="L19" s="244"/>
      <c r="M19" s="212"/>
      <c r="N19" s="245"/>
      <c r="O19" s="212"/>
      <c r="P19" s="217"/>
      <c r="Q19" s="1"/>
    </row>
    <row r="20" spans="1:17" ht="18.75">
      <c r="A20" s="149" t="s">
        <v>8</v>
      </c>
      <c r="B20" s="3"/>
      <c r="C20" s="212"/>
      <c r="D20" s="244"/>
      <c r="E20" s="212"/>
      <c r="F20" s="244"/>
      <c r="G20" s="212"/>
      <c r="H20" s="244"/>
      <c r="I20" s="212"/>
      <c r="J20" s="244"/>
      <c r="K20" s="212"/>
      <c r="L20" s="244"/>
      <c r="M20" s="212"/>
      <c r="N20" s="245"/>
      <c r="O20" s="212"/>
      <c r="P20" s="217"/>
      <c r="Q20" s="1"/>
    </row>
    <row r="21" spans="1:17" ht="12.75">
      <c r="A21" s="82" t="s">
        <v>22</v>
      </c>
      <c r="B21" s="3"/>
      <c r="C21" s="212">
        <v>75.8</v>
      </c>
      <c r="D21" s="244">
        <v>68.1</v>
      </c>
      <c r="E21" s="212">
        <v>37.4</v>
      </c>
      <c r="F21" s="244">
        <v>69.2</v>
      </c>
      <c r="G21" s="212">
        <v>68.4</v>
      </c>
      <c r="H21" s="244">
        <v>51.2</v>
      </c>
      <c r="I21" s="212">
        <v>59.8</v>
      </c>
      <c r="J21" s="244">
        <v>66.8</v>
      </c>
      <c r="K21" s="212">
        <v>55.8</v>
      </c>
      <c r="L21" s="244">
        <v>35.6</v>
      </c>
      <c r="M21" s="212">
        <v>80.4</v>
      </c>
      <c r="N21" s="245"/>
      <c r="O21" s="212"/>
      <c r="P21" s="214">
        <f>SUM(C21:O21)</f>
        <v>668.5</v>
      </c>
      <c r="Q21" s="1"/>
    </row>
    <row r="22" spans="1:17" ht="12.75">
      <c r="A22" s="82" t="s">
        <v>163</v>
      </c>
      <c r="B22" s="3"/>
      <c r="C22" s="212">
        <v>90</v>
      </c>
      <c r="D22" s="244">
        <v>80</v>
      </c>
      <c r="E22" s="212">
        <v>71</v>
      </c>
      <c r="F22" s="244">
        <v>74</v>
      </c>
      <c r="G22" s="212">
        <v>79</v>
      </c>
      <c r="H22" s="244">
        <v>85</v>
      </c>
      <c r="I22" s="212">
        <v>83</v>
      </c>
      <c r="J22" s="244">
        <v>98</v>
      </c>
      <c r="K22" s="212">
        <v>95</v>
      </c>
      <c r="L22" s="244">
        <v>60</v>
      </c>
      <c r="M22" s="212">
        <v>97</v>
      </c>
      <c r="N22" s="245"/>
      <c r="O22" s="212"/>
      <c r="P22" s="214">
        <f>SUM(C22:O22)</f>
        <v>912</v>
      </c>
      <c r="Q22" s="1"/>
    </row>
    <row r="23" spans="1:17" ht="12.75">
      <c r="A23" s="82" t="s">
        <v>88</v>
      </c>
      <c r="B23" s="3"/>
      <c r="C23" s="212">
        <v>0</v>
      </c>
      <c r="D23" s="244">
        <v>0</v>
      </c>
      <c r="E23" s="212">
        <v>0</v>
      </c>
      <c r="F23" s="244">
        <v>0</v>
      </c>
      <c r="G23" s="212">
        <v>0</v>
      </c>
      <c r="H23" s="244">
        <v>0</v>
      </c>
      <c r="I23" s="212">
        <v>0</v>
      </c>
      <c r="J23" s="244">
        <v>0</v>
      </c>
      <c r="K23" s="212">
        <v>0</v>
      </c>
      <c r="L23" s="244">
        <v>0</v>
      </c>
      <c r="M23" s="212">
        <v>0</v>
      </c>
      <c r="N23" s="245"/>
      <c r="O23" s="212"/>
      <c r="P23" s="214">
        <f aca="true" t="shared" si="2" ref="P23:P34">SUM(C23:O23)</f>
        <v>0</v>
      </c>
      <c r="Q23" s="1"/>
    </row>
    <row r="24" spans="1:17" ht="12.75">
      <c r="A24" s="82" t="s">
        <v>23</v>
      </c>
      <c r="B24" s="3"/>
      <c r="C24" s="212">
        <v>123.3</v>
      </c>
      <c r="D24" s="255">
        <v>170</v>
      </c>
      <c r="E24" s="212">
        <v>0</v>
      </c>
      <c r="F24" s="244">
        <v>0</v>
      </c>
      <c r="G24" s="212">
        <v>0</v>
      </c>
      <c r="H24" s="244">
        <v>14</v>
      </c>
      <c r="I24" s="212">
        <v>15.5</v>
      </c>
      <c r="J24" s="244">
        <v>23.5</v>
      </c>
      <c r="K24" s="212">
        <v>127.6</v>
      </c>
      <c r="L24" s="244">
        <v>85.8</v>
      </c>
      <c r="M24" s="212">
        <v>131.2</v>
      </c>
      <c r="N24" s="245"/>
      <c r="O24" s="212"/>
      <c r="P24" s="214">
        <f t="shared" si="2"/>
        <v>690.8999999999999</v>
      </c>
      <c r="Q24" s="1"/>
    </row>
    <row r="25" spans="1:17" ht="12.75">
      <c r="A25" s="82" t="s">
        <v>227</v>
      </c>
      <c r="B25" s="3"/>
      <c r="C25" s="212">
        <v>0</v>
      </c>
      <c r="D25" s="244">
        <v>0</v>
      </c>
      <c r="E25" s="212">
        <v>0</v>
      </c>
      <c r="F25" s="244">
        <v>0</v>
      </c>
      <c r="G25" s="212">
        <v>504</v>
      </c>
      <c r="H25" s="244">
        <v>260.5</v>
      </c>
      <c r="I25" s="212">
        <v>0</v>
      </c>
      <c r="J25" s="244">
        <v>0</v>
      </c>
      <c r="K25" s="212">
        <v>3</v>
      </c>
      <c r="L25" s="244">
        <v>0</v>
      </c>
      <c r="M25" s="212">
        <v>4.5</v>
      </c>
      <c r="N25" s="245"/>
      <c r="O25" s="212"/>
      <c r="P25" s="214">
        <f t="shared" si="2"/>
        <v>772</v>
      </c>
      <c r="Q25" s="1"/>
    </row>
    <row r="26" spans="1:17" ht="12.75">
      <c r="A26" s="82" t="s">
        <v>25</v>
      </c>
      <c r="B26" s="3"/>
      <c r="C26" s="212">
        <v>222.9</v>
      </c>
      <c r="D26" s="244">
        <v>216.7</v>
      </c>
      <c r="E26" s="212">
        <v>260.4</v>
      </c>
      <c r="F26" s="244">
        <v>404.7</v>
      </c>
      <c r="G26" s="212">
        <v>320.3</v>
      </c>
      <c r="H26" s="244">
        <v>291.65</v>
      </c>
      <c r="I26" s="212">
        <v>263.8</v>
      </c>
      <c r="J26" s="244">
        <v>318.4</v>
      </c>
      <c r="K26" s="212">
        <v>192</v>
      </c>
      <c r="L26" s="244">
        <v>155.7</v>
      </c>
      <c r="M26" s="212">
        <v>269.2</v>
      </c>
      <c r="N26" s="245"/>
      <c r="O26" s="212"/>
      <c r="P26" s="214">
        <f t="shared" si="2"/>
        <v>2915.7499999999995</v>
      </c>
      <c r="Q26" s="1"/>
    </row>
    <row r="27" spans="1:17" ht="12.75">
      <c r="A27" s="82" t="s">
        <v>90</v>
      </c>
      <c r="B27" s="3"/>
      <c r="C27" s="212">
        <v>15</v>
      </c>
      <c r="D27" s="244">
        <v>10.17</v>
      </c>
      <c r="E27" s="212">
        <v>10.34</v>
      </c>
      <c r="F27" s="244">
        <v>14.51</v>
      </c>
      <c r="G27" s="212">
        <v>0</v>
      </c>
      <c r="H27" s="244">
        <v>15.64</v>
      </c>
      <c r="I27" s="212">
        <v>0</v>
      </c>
      <c r="J27" s="244">
        <v>0</v>
      </c>
      <c r="K27" s="212">
        <v>0</v>
      </c>
      <c r="L27" s="244">
        <v>0</v>
      </c>
      <c r="M27" s="212">
        <v>0</v>
      </c>
      <c r="N27" s="245"/>
      <c r="O27" s="212"/>
      <c r="P27" s="214">
        <f t="shared" si="2"/>
        <v>65.66</v>
      </c>
      <c r="Q27" s="1"/>
    </row>
    <row r="28" spans="1:17" ht="12.75">
      <c r="A28" s="82" t="s">
        <v>26</v>
      </c>
      <c r="B28" s="3"/>
      <c r="C28" s="212">
        <v>211.6</v>
      </c>
      <c r="D28" s="244">
        <v>197.2</v>
      </c>
      <c r="E28" s="212">
        <v>253.88</v>
      </c>
      <c r="F28" s="244">
        <v>282.5</v>
      </c>
      <c r="G28" s="212">
        <v>201.1</v>
      </c>
      <c r="H28" s="244">
        <v>170.8</v>
      </c>
      <c r="I28" s="212">
        <v>242.4</v>
      </c>
      <c r="J28" s="244">
        <v>298.1</v>
      </c>
      <c r="K28" s="212">
        <v>242</v>
      </c>
      <c r="L28" s="244">
        <v>127.2</v>
      </c>
      <c r="M28" s="212">
        <v>293.4</v>
      </c>
      <c r="N28" s="245"/>
      <c r="O28" s="212"/>
      <c r="P28" s="214">
        <f t="shared" si="2"/>
        <v>2520.18</v>
      </c>
      <c r="Q28" s="1"/>
    </row>
    <row r="29" spans="1:17" ht="12.75">
      <c r="A29" s="82" t="s">
        <v>91</v>
      </c>
      <c r="B29" s="3"/>
      <c r="C29" s="212">
        <v>30.56</v>
      </c>
      <c r="D29" s="244">
        <v>92.76</v>
      </c>
      <c r="E29" s="212">
        <v>31.28</v>
      </c>
      <c r="F29" s="244">
        <v>62.56</v>
      </c>
      <c r="G29" s="212">
        <v>46.92</v>
      </c>
      <c r="H29" s="244">
        <v>46.92</v>
      </c>
      <c r="I29" s="212">
        <v>62.56</v>
      </c>
      <c r="J29" s="244">
        <v>62.56</v>
      </c>
      <c r="K29" s="212">
        <v>46.92</v>
      </c>
      <c r="L29" s="244">
        <v>15.64</v>
      </c>
      <c r="M29" s="212">
        <v>93.84</v>
      </c>
      <c r="N29" s="245"/>
      <c r="O29" s="212"/>
      <c r="P29" s="214">
        <f t="shared" si="2"/>
        <v>592.5200000000001</v>
      </c>
      <c r="Q29" s="1"/>
    </row>
    <row r="30" spans="1:17" ht="12.75">
      <c r="A30" s="82" t="s">
        <v>173</v>
      </c>
      <c r="B30" s="3"/>
      <c r="C30" s="212">
        <v>51.95</v>
      </c>
      <c r="D30" s="244">
        <v>48</v>
      </c>
      <c r="E30" s="212">
        <v>44</v>
      </c>
      <c r="F30" s="244">
        <v>81</v>
      </c>
      <c r="G30" s="212">
        <v>70</v>
      </c>
      <c r="H30" s="244">
        <v>33</v>
      </c>
      <c r="I30" s="212">
        <v>55</v>
      </c>
      <c r="J30" s="244">
        <v>33</v>
      </c>
      <c r="K30" s="212">
        <v>16.5</v>
      </c>
      <c r="L30" s="244">
        <v>0</v>
      </c>
      <c r="M30" s="212">
        <v>38.5</v>
      </c>
      <c r="N30" s="245"/>
      <c r="O30" s="212"/>
      <c r="P30" s="214">
        <f t="shared" si="2"/>
        <v>470.95</v>
      </c>
      <c r="Q30" s="1"/>
    </row>
    <row r="31" spans="1:17" ht="12.75">
      <c r="A31" s="82" t="s">
        <v>171</v>
      </c>
      <c r="B31" s="3"/>
      <c r="C31" s="212">
        <v>754.2</v>
      </c>
      <c r="D31" s="244">
        <v>770.2</v>
      </c>
      <c r="E31" s="212">
        <v>824.45</v>
      </c>
      <c r="F31" s="244">
        <v>873</v>
      </c>
      <c r="G31" s="212">
        <v>706.85</v>
      </c>
      <c r="H31" s="244">
        <v>554.7</v>
      </c>
      <c r="I31" s="212">
        <v>662.95</v>
      </c>
      <c r="J31" s="244">
        <v>403.55</v>
      </c>
      <c r="K31" s="212">
        <v>629.35</v>
      </c>
      <c r="L31" s="244">
        <v>342.55</v>
      </c>
      <c r="M31" s="212">
        <v>721.85</v>
      </c>
      <c r="N31" s="245"/>
      <c r="O31" s="212"/>
      <c r="P31" s="214">
        <f t="shared" si="2"/>
        <v>7243.6500000000015</v>
      </c>
      <c r="Q31" s="1"/>
    </row>
    <row r="32" spans="1:17" ht="12.75">
      <c r="A32" s="82" t="s">
        <v>172</v>
      </c>
      <c r="B32" s="3"/>
      <c r="C32" s="212">
        <v>61.5</v>
      </c>
      <c r="D32" s="244">
        <v>83.55</v>
      </c>
      <c r="E32" s="212">
        <v>52.5</v>
      </c>
      <c r="F32" s="244">
        <v>82.5</v>
      </c>
      <c r="G32" s="212">
        <v>69.6</v>
      </c>
      <c r="H32" s="244">
        <v>43.5</v>
      </c>
      <c r="I32" s="212">
        <v>16.5</v>
      </c>
      <c r="J32" s="244">
        <v>32</v>
      </c>
      <c r="K32" s="212">
        <v>41</v>
      </c>
      <c r="L32" s="244">
        <v>10.5</v>
      </c>
      <c r="M32" s="212">
        <v>136</v>
      </c>
      <c r="N32" s="245"/>
      <c r="O32" s="212"/>
      <c r="P32" s="214">
        <f t="shared" si="2"/>
        <v>629.15</v>
      </c>
      <c r="Q32" s="1"/>
    </row>
    <row r="33" spans="1:17" ht="12.75">
      <c r="A33" s="82" t="s">
        <v>27</v>
      </c>
      <c r="B33" s="3"/>
      <c r="C33" s="212">
        <v>0</v>
      </c>
      <c r="D33" s="244">
        <v>0</v>
      </c>
      <c r="E33" s="212">
        <v>18</v>
      </c>
      <c r="F33" s="244">
        <v>0</v>
      </c>
      <c r="G33" s="212">
        <v>5.55</v>
      </c>
      <c r="H33" s="244">
        <v>0</v>
      </c>
      <c r="I33" s="212">
        <v>11.75</v>
      </c>
      <c r="J33" s="244">
        <v>0</v>
      </c>
      <c r="K33" s="212">
        <v>0</v>
      </c>
      <c r="L33" s="244">
        <v>0</v>
      </c>
      <c r="M33" s="212">
        <v>0</v>
      </c>
      <c r="N33" s="245"/>
      <c r="O33" s="212"/>
      <c r="P33" s="214">
        <f t="shared" si="2"/>
        <v>35.3</v>
      </c>
      <c r="Q33" s="1"/>
    </row>
    <row r="34" spans="1:17" ht="12.75">
      <c r="A34" s="82" t="s">
        <v>42</v>
      </c>
      <c r="B34" s="3"/>
      <c r="C34" s="212">
        <v>302.75</v>
      </c>
      <c r="D34" s="244">
        <v>369</v>
      </c>
      <c r="E34" s="212">
        <v>254.25</v>
      </c>
      <c r="F34" s="244">
        <v>179</v>
      </c>
      <c r="G34" s="212">
        <v>165.25</v>
      </c>
      <c r="H34" s="244">
        <v>222.5</v>
      </c>
      <c r="I34" s="212">
        <v>120.25</v>
      </c>
      <c r="J34" s="244">
        <v>93.5</v>
      </c>
      <c r="K34" s="212">
        <v>88.5</v>
      </c>
      <c r="L34" s="244">
        <v>73</v>
      </c>
      <c r="M34" s="212">
        <v>68</v>
      </c>
      <c r="N34" s="245"/>
      <c r="O34" s="212"/>
      <c r="P34" s="214">
        <f t="shared" si="2"/>
        <v>1936</v>
      </c>
      <c r="Q34" s="1"/>
    </row>
    <row r="35" spans="1:17" ht="12.75">
      <c r="A35" s="82" t="s">
        <v>104</v>
      </c>
      <c r="B35" s="3"/>
      <c r="C35" s="212">
        <v>0</v>
      </c>
      <c r="D35" s="244">
        <v>0</v>
      </c>
      <c r="E35" s="212">
        <v>0</v>
      </c>
      <c r="F35" s="244">
        <v>0</v>
      </c>
      <c r="G35" s="212">
        <v>0</v>
      </c>
      <c r="H35" s="244">
        <v>0</v>
      </c>
      <c r="I35" s="212">
        <v>0</v>
      </c>
      <c r="J35" s="244">
        <v>0</v>
      </c>
      <c r="K35" s="212">
        <v>0</v>
      </c>
      <c r="L35" s="244">
        <v>0</v>
      </c>
      <c r="M35" s="212">
        <v>0</v>
      </c>
      <c r="N35" s="245"/>
      <c r="O35" s="212"/>
      <c r="P35" s="214">
        <f>SUM(C35:O35)</f>
        <v>0</v>
      </c>
      <c r="Q35" s="1"/>
    </row>
    <row r="36" spans="1:17" ht="12.75">
      <c r="A36" s="82" t="s">
        <v>125</v>
      </c>
      <c r="B36" s="3"/>
      <c r="C36" s="212">
        <v>0</v>
      </c>
      <c r="D36" s="244">
        <v>6.7</v>
      </c>
      <c r="E36" s="212">
        <v>0</v>
      </c>
      <c r="F36" s="244">
        <v>5.1</v>
      </c>
      <c r="G36" s="212">
        <v>11.65</v>
      </c>
      <c r="H36" s="244">
        <v>3.6</v>
      </c>
      <c r="I36" s="212">
        <v>0</v>
      </c>
      <c r="J36" s="244">
        <v>3.6</v>
      </c>
      <c r="K36" s="212">
        <v>0</v>
      </c>
      <c r="L36" s="244">
        <v>0</v>
      </c>
      <c r="M36" s="212">
        <v>0</v>
      </c>
      <c r="N36" s="245"/>
      <c r="O36" s="212"/>
      <c r="P36" s="214">
        <f>SUM(C36:O36)</f>
        <v>30.650000000000006</v>
      </c>
      <c r="Q36" s="1"/>
    </row>
    <row r="37" spans="1:17" ht="12.75">
      <c r="A37" s="82" t="s">
        <v>30</v>
      </c>
      <c r="B37" s="3"/>
      <c r="C37" s="212">
        <v>64.8</v>
      </c>
      <c r="D37" s="244">
        <v>135.6</v>
      </c>
      <c r="E37" s="212">
        <v>30.6</v>
      </c>
      <c r="F37" s="244">
        <v>77.9</v>
      </c>
      <c r="G37" s="212">
        <v>101.4</v>
      </c>
      <c r="H37" s="244">
        <v>61.6</v>
      </c>
      <c r="I37" s="212">
        <v>59.4</v>
      </c>
      <c r="J37" s="244">
        <v>66.6</v>
      </c>
      <c r="K37" s="212">
        <v>50.2</v>
      </c>
      <c r="L37" s="244">
        <v>66</v>
      </c>
      <c r="M37" s="212">
        <v>150.3</v>
      </c>
      <c r="N37" s="245"/>
      <c r="O37" s="212"/>
      <c r="P37" s="214">
        <f>SUM(C37:O37)</f>
        <v>864.4000000000001</v>
      </c>
      <c r="Q37" s="1"/>
    </row>
    <row r="38" spans="1:17" ht="12.75">
      <c r="A38" s="82" t="s">
        <v>31</v>
      </c>
      <c r="B38" s="3"/>
      <c r="C38" s="212">
        <v>41.3</v>
      </c>
      <c r="D38" s="244">
        <v>59</v>
      </c>
      <c r="E38" s="212">
        <v>53.8</v>
      </c>
      <c r="F38" s="244">
        <v>49.8</v>
      </c>
      <c r="G38" s="212">
        <v>54.75</v>
      </c>
      <c r="H38" s="244">
        <v>43.8</v>
      </c>
      <c r="I38" s="212">
        <v>44.9</v>
      </c>
      <c r="J38" s="244">
        <v>59.1</v>
      </c>
      <c r="K38" s="212">
        <v>46.9</v>
      </c>
      <c r="L38" s="244">
        <v>85</v>
      </c>
      <c r="M38" s="212">
        <v>23.3</v>
      </c>
      <c r="N38" s="245"/>
      <c r="O38" s="212"/>
      <c r="P38" s="214">
        <f>SUM(C38:O38)</f>
        <v>561.6499999999999</v>
      </c>
      <c r="Q38" s="1"/>
    </row>
    <row r="39" spans="1:17" ht="12.75">
      <c r="A39" s="82" t="s">
        <v>183</v>
      </c>
      <c r="B39" s="3"/>
      <c r="C39" s="212">
        <v>0</v>
      </c>
      <c r="D39" s="244">
        <v>0</v>
      </c>
      <c r="E39" s="212">
        <v>0</v>
      </c>
      <c r="F39" s="244">
        <v>0</v>
      </c>
      <c r="G39" s="212">
        <v>160</v>
      </c>
      <c r="H39" s="244">
        <v>295</v>
      </c>
      <c r="I39" s="212">
        <v>0</v>
      </c>
      <c r="J39" s="244">
        <v>0</v>
      </c>
      <c r="K39" s="212">
        <v>0</v>
      </c>
      <c r="L39" s="244">
        <v>0</v>
      </c>
      <c r="M39" s="212">
        <v>0</v>
      </c>
      <c r="N39" s="245"/>
      <c r="O39" s="212"/>
      <c r="P39" s="214">
        <f>SUM(C39:O39)</f>
        <v>455</v>
      </c>
      <c r="Q39" s="1"/>
    </row>
    <row r="40" spans="1:17" s="157" customFormat="1" ht="18.75" customHeight="1" thickBot="1">
      <c r="A40" s="158" t="s">
        <v>143</v>
      </c>
      <c r="B40" s="155"/>
      <c r="C40" s="219">
        <f>SUM(C21:C39)</f>
        <v>2045.6599999999999</v>
      </c>
      <c r="D40" s="219">
        <f aca="true" t="shared" si="3" ref="D40:P40">SUM(D21:D39)</f>
        <v>2306.9799999999996</v>
      </c>
      <c r="E40" s="219">
        <f t="shared" si="3"/>
        <v>1941.8999999999999</v>
      </c>
      <c r="F40" s="219">
        <f t="shared" si="3"/>
        <v>2255.7700000000004</v>
      </c>
      <c r="G40" s="219">
        <f t="shared" si="3"/>
        <v>2564.7700000000004</v>
      </c>
      <c r="H40" s="219">
        <f t="shared" si="3"/>
        <v>2193.41</v>
      </c>
      <c r="I40" s="219">
        <f t="shared" si="3"/>
        <v>1697.8100000000002</v>
      </c>
      <c r="J40" s="219">
        <f t="shared" si="3"/>
        <v>1558.7099999999996</v>
      </c>
      <c r="K40" s="219">
        <f t="shared" si="3"/>
        <v>1634.7700000000002</v>
      </c>
      <c r="L40" s="219">
        <f t="shared" si="3"/>
        <v>1056.99</v>
      </c>
      <c r="M40" s="219">
        <f t="shared" si="3"/>
        <v>2107.4900000000002</v>
      </c>
      <c r="N40" s="219">
        <f t="shared" si="3"/>
        <v>0</v>
      </c>
      <c r="O40" s="219">
        <f t="shared" si="3"/>
        <v>0</v>
      </c>
      <c r="P40" s="219">
        <f t="shared" si="3"/>
        <v>21364.260000000006</v>
      </c>
      <c r="Q40" s="156"/>
    </row>
    <row r="41" spans="1:17" ht="9" customHeight="1" thickTop="1">
      <c r="A41" s="165"/>
      <c r="B41" s="2"/>
      <c r="C41" s="212"/>
      <c r="D41" s="244"/>
      <c r="E41" s="212"/>
      <c r="F41" s="244"/>
      <c r="G41" s="212"/>
      <c r="H41" s="244"/>
      <c r="I41" s="212"/>
      <c r="J41" s="244"/>
      <c r="K41" s="212"/>
      <c r="L41" s="244"/>
      <c r="M41" s="212"/>
      <c r="N41" s="245"/>
      <c r="O41" s="212"/>
      <c r="P41" s="217"/>
      <c r="Q41" s="1"/>
    </row>
    <row r="42" spans="1:17" ht="18.75">
      <c r="A42" s="149" t="s">
        <v>32</v>
      </c>
      <c r="B42" s="2"/>
      <c r="C42" s="212"/>
      <c r="D42" s="244"/>
      <c r="E42" s="212"/>
      <c r="F42" s="244"/>
      <c r="G42" s="212"/>
      <c r="H42" s="244"/>
      <c r="I42" s="212"/>
      <c r="J42" s="244"/>
      <c r="K42" s="212"/>
      <c r="L42" s="244"/>
      <c r="M42" s="212"/>
      <c r="N42" s="245"/>
      <c r="O42" s="212"/>
      <c r="P42" s="217"/>
      <c r="Q42" s="1"/>
    </row>
    <row r="43" spans="1:17" ht="12.75" customHeight="1">
      <c r="A43" s="82" t="s">
        <v>208</v>
      </c>
      <c r="B43" s="2"/>
      <c r="C43" s="212">
        <v>445.4</v>
      </c>
      <c r="D43" s="244">
        <v>597.8</v>
      </c>
      <c r="E43" s="212">
        <v>425.3</v>
      </c>
      <c r="F43" s="244">
        <v>540.15</v>
      </c>
      <c r="G43" s="212">
        <v>713.7</v>
      </c>
      <c r="H43" s="244">
        <v>642</v>
      </c>
      <c r="I43" s="212">
        <v>421.6</v>
      </c>
      <c r="J43" s="244">
        <v>351</v>
      </c>
      <c r="K43" s="212">
        <v>251.2</v>
      </c>
      <c r="L43" s="244">
        <v>125.8</v>
      </c>
      <c r="M43" s="212">
        <v>348</v>
      </c>
      <c r="N43" s="245"/>
      <c r="O43" s="212"/>
      <c r="P43" s="214">
        <f>SUM(C43:O43)</f>
        <v>4861.949999999999</v>
      </c>
      <c r="Q43" s="1"/>
    </row>
    <row r="44" spans="1:17" ht="12.75">
      <c r="A44" s="82" t="s">
        <v>45</v>
      </c>
      <c r="B44" s="2"/>
      <c r="C44" s="212">
        <v>1551.85</v>
      </c>
      <c r="D44" s="244">
        <v>1877.85</v>
      </c>
      <c r="E44" s="212">
        <v>1309.8</v>
      </c>
      <c r="F44" s="244">
        <v>1999.65</v>
      </c>
      <c r="G44" s="212">
        <v>1959.1</v>
      </c>
      <c r="H44" s="244">
        <v>1887.5</v>
      </c>
      <c r="I44" s="212">
        <v>1619.35</v>
      </c>
      <c r="J44" s="244">
        <v>1337.55</v>
      </c>
      <c r="K44" s="212">
        <v>1138.85</v>
      </c>
      <c r="L44" s="244">
        <v>598.35</v>
      </c>
      <c r="M44" s="212">
        <v>1281.4</v>
      </c>
      <c r="N44" s="245"/>
      <c r="O44" s="212"/>
      <c r="P44" s="214">
        <f>SUM(C44:O44)</f>
        <v>16561.25</v>
      </c>
      <c r="Q44" s="1"/>
    </row>
    <row r="45" spans="1:17" ht="12.75">
      <c r="A45" s="82" t="s">
        <v>46</v>
      </c>
      <c r="B45" s="2"/>
      <c r="C45" s="212">
        <v>843.45</v>
      </c>
      <c r="D45" s="244">
        <v>1146.2</v>
      </c>
      <c r="E45" s="212">
        <v>871.4</v>
      </c>
      <c r="F45" s="244">
        <v>1004</v>
      </c>
      <c r="G45" s="212">
        <v>1101.2</v>
      </c>
      <c r="H45" s="244">
        <v>1465.9</v>
      </c>
      <c r="I45" s="212">
        <v>867.1</v>
      </c>
      <c r="J45" s="244">
        <v>564.8</v>
      </c>
      <c r="K45" s="212">
        <v>465.3</v>
      </c>
      <c r="L45" s="244">
        <v>298.1</v>
      </c>
      <c r="M45" s="212">
        <v>761.7</v>
      </c>
      <c r="N45" s="245"/>
      <c r="O45" s="212"/>
      <c r="P45" s="214">
        <f>SUM(C45:O45)</f>
        <v>9389.150000000001</v>
      </c>
      <c r="Q45" s="1"/>
    </row>
    <row r="46" spans="1:17" ht="12.75">
      <c r="A46" s="82" t="s">
        <v>242</v>
      </c>
      <c r="B46" s="2"/>
      <c r="C46" s="212">
        <v>3</v>
      </c>
      <c r="D46" s="244">
        <v>0</v>
      </c>
      <c r="E46" s="212">
        <v>0</v>
      </c>
      <c r="F46" s="244">
        <v>0</v>
      </c>
      <c r="G46" s="212">
        <v>0</v>
      </c>
      <c r="H46" s="244">
        <v>274.5</v>
      </c>
      <c r="I46" s="212">
        <v>200.45</v>
      </c>
      <c r="J46" s="244">
        <v>0</v>
      </c>
      <c r="K46" s="212">
        <v>20.95</v>
      </c>
      <c r="L46" s="244">
        <v>0</v>
      </c>
      <c r="M46" s="212">
        <v>20.95</v>
      </c>
      <c r="N46" s="245"/>
      <c r="O46" s="212"/>
      <c r="P46" s="214">
        <f>SUM(C46:O46)</f>
        <v>519.85</v>
      </c>
      <c r="Q46" s="1"/>
    </row>
    <row r="47" spans="1:17" ht="12.75">
      <c r="A47" s="82" t="s">
        <v>59</v>
      </c>
      <c r="B47" s="2"/>
      <c r="C47" s="212">
        <v>4.95</v>
      </c>
      <c r="D47" s="244">
        <v>31.55</v>
      </c>
      <c r="E47" s="212">
        <v>39.6</v>
      </c>
      <c r="F47" s="244">
        <v>47.85</v>
      </c>
      <c r="G47" s="212">
        <v>56.1</v>
      </c>
      <c r="H47" s="244">
        <v>26.4</v>
      </c>
      <c r="I47" s="212">
        <v>21.45</v>
      </c>
      <c r="J47" s="244">
        <v>21.45</v>
      </c>
      <c r="K47" s="212">
        <v>9.9</v>
      </c>
      <c r="L47" s="244">
        <v>5.35</v>
      </c>
      <c r="M47" s="212">
        <v>13.2</v>
      </c>
      <c r="N47" s="245"/>
      <c r="O47" s="212"/>
      <c r="P47" s="214">
        <f>SUM(C47:O47)</f>
        <v>277.79999999999995</v>
      </c>
      <c r="Q47" s="1"/>
    </row>
    <row r="48" spans="1:17" ht="12.75">
      <c r="A48" s="82" t="s">
        <v>48</v>
      </c>
      <c r="B48" s="2"/>
      <c r="C48" s="212">
        <v>221.3</v>
      </c>
      <c r="D48" s="244">
        <v>432.6</v>
      </c>
      <c r="E48" s="212">
        <v>288.2</v>
      </c>
      <c r="F48" s="244">
        <v>125.4</v>
      </c>
      <c r="G48" s="212">
        <v>909.6</v>
      </c>
      <c r="H48" s="244">
        <v>0</v>
      </c>
      <c r="I48" s="212">
        <v>0</v>
      </c>
      <c r="J48" s="244">
        <v>165</v>
      </c>
      <c r="K48" s="212">
        <v>125.4</v>
      </c>
      <c r="L48" s="244">
        <v>45.1</v>
      </c>
      <c r="M48" s="212">
        <v>85</v>
      </c>
      <c r="N48" s="245"/>
      <c r="O48" s="212"/>
      <c r="P48" s="214">
        <f aca="true" t="shared" si="4" ref="P48:P54">SUM(C48:O48)</f>
        <v>2397.6000000000004</v>
      </c>
      <c r="Q48" s="1"/>
    </row>
    <row r="49" spans="1:17" ht="12.75">
      <c r="A49" s="82" t="s">
        <v>49</v>
      </c>
      <c r="B49" s="2"/>
      <c r="C49" s="212">
        <v>72.85</v>
      </c>
      <c r="D49" s="244">
        <v>134.25</v>
      </c>
      <c r="E49" s="212">
        <v>114.26</v>
      </c>
      <c r="F49" s="244">
        <v>127.95</v>
      </c>
      <c r="G49" s="212">
        <v>179.85</v>
      </c>
      <c r="H49" s="244">
        <v>158.6</v>
      </c>
      <c r="I49" s="212">
        <v>102.6</v>
      </c>
      <c r="J49" s="244">
        <v>94.65</v>
      </c>
      <c r="K49" s="212">
        <v>92.25</v>
      </c>
      <c r="L49" s="244">
        <v>28.8</v>
      </c>
      <c r="M49" s="212">
        <v>134.7</v>
      </c>
      <c r="N49" s="245"/>
      <c r="O49" s="212"/>
      <c r="P49" s="214">
        <f>SUM(C49:O49)</f>
        <v>1240.76</v>
      </c>
      <c r="Q49" s="1"/>
    </row>
    <row r="50" spans="1:17" ht="12.75">
      <c r="A50" s="82" t="s">
        <v>60</v>
      </c>
      <c r="B50" s="2"/>
      <c r="C50" s="212">
        <v>17.2</v>
      </c>
      <c r="D50" s="244">
        <v>17.75</v>
      </c>
      <c r="E50" s="212">
        <v>6.05</v>
      </c>
      <c r="F50" s="244">
        <v>8.8</v>
      </c>
      <c r="G50" s="212">
        <v>3.85</v>
      </c>
      <c r="H50" s="244">
        <v>6.05</v>
      </c>
      <c r="I50" s="212">
        <v>7.16</v>
      </c>
      <c r="J50" s="244">
        <v>3.85</v>
      </c>
      <c r="K50" s="212">
        <v>1.65</v>
      </c>
      <c r="L50" s="244">
        <v>0.55</v>
      </c>
      <c r="M50" s="212">
        <v>6.05</v>
      </c>
      <c r="N50" s="245"/>
      <c r="O50" s="212"/>
      <c r="P50" s="214">
        <f>SUM(C50:O50)</f>
        <v>78.96</v>
      </c>
      <c r="Q50" s="1"/>
    </row>
    <row r="51" spans="1:17" ht="12.75">
      <c r="A51" s="82" t="s">
        <v>33</v>
      </c>
      <c r="B51" s="2"/>
      <c r="C51" s="212">
        <v>3.1</v>
      </c>
      <c r="D51" s="244">
        <v>9.3</v>
      </c>
      <c r="E51" s="212">
        <v>2</v>
      </c>
      <c r="F51" s="244">
        <v>2</v>
      </c>
      <c r="G51" s="212">
        <v>6.2</v>
      </c>
      <c r="H51" s="244">
        <v>2</v>
      </c>
      <c r="I51" s="212">
        <v>1</v>
      </c>
      <c r="J51" s="244">
        <v>9.3</v>
      </c>
      <c r="K51" s="212">
        <v>5.8</v>
      </c>
      <c r="L51" s="244">
        <v>12.6</v>
      </c>
      <c r="M51" s="212">
        <v>17.7</v>
      </c>
      <c r="N51" s="245"/>
      <c r="O51" s="212"/>
      <c r="P51" s="214">
        <f t="shared" si="4"/>
        <v>71</v>
      </c>
      <c r="Q51" s="1"/>
    </row>
    <row r="52" spans="1:17" ht="12.75">
      <c r="A52" s="82" t="s">
        <v>150</v>
      </c>
      <c r="B52" s="2"/>
      <c r="C52" s="212">
        <v>314.55</v>
      </c>
      <c r="D52" s="244">
        <v>308.25</v>
      </c>
      <c r="E52" s="212">
        <v>83.25</v>
      </c>
      <c r="F52" s="244">
        <v>104.05</v>
      </c>
      <c r="G52" s="212">
        <v>219.9</v>
      </c>
      <c r="H52" s="244">
        <v>234.1</v>
      </c>
      <c r="I52" s="212">
        <v>240</v>
      </c>
      <c r="J52" s="244">
        <v>230.5</v>
      </c>
      <c r="K52" s="212">
        <v>189.65</v>
      </c>
      <c r="L52" s="244">
        <v>37.5</v>
      </c>
      <c r="M52" s="212">
        <v>153.3</v>
      </c>
      <c r="N52" s="245"/>
      <c r="O52" s="212"/>
      <c r="P52" s="214">
        <f t="shared" si="4"/>
        <v>2115.05</v>
      </c>
      <c r="Q52" s="1"/>
    </row>
    <row r="53" spans="1:17" ht="12.75">
      <c r="A53" s="82" t="s">
        <v>157</v>
      </c>
      <c r="B53" s="2"/>
      <c r="C53" s="212">
        <v>0</v>
      </c>
      <c r="D53" s="244">
        <v>0</v>
      </c>
      <c r="E53" s="212">
        <v>0</v>
      </c>
      <c r="F53" s="244">
        <v>0</v>
      </c>
      <c r="G53" s="212">
        <v>0</v>
      </c>
      <c r="H53" s="244">
        <v>0</v>
      </c>
      <c r="I53" s="212">
        <v>0</v>
      </c>
      <c r="J53" s="244">
        <v>0</v>
      </c>
      <c r="K53" s="212">
        <v>0</v>
      </c>
      <c r="L53" s="244">
        <v>0</v>
      </c>
      <c r="M53" s="212">
        <v>0</v>
      </c>
      <c r="N53" s="245"/>
      <c r="O53" s="212"/>
      <c r="P53" s="214">
        <f t="shared" si="4"/>
        <v>0</v>
      </c>
      <c r="Q53" s="1"/>
    </row>
    <row r="54" spans="1:17" ht="12.75">
      <c r="A54" s="82" t="s">
        <v>61</v>
      </c>
      <c r="B54" s="2"/>
      <c r="C54" s="212">
        <v>298.69</v>
      </c>
      <c r="D54" s="244">
        <v>369.65</v>
      </c>
      <c r="E54" s="212">
        <v>1461.85</v>
      </c>
      <c r="F54" s="244">
        <v>290.7</v>
      </c>
      <c r="G54" s="212">
        <v>1172</v>
      </c>
      <c r="H54" s="244">
        <v>1534.24</v>
      </c>
      <c r="I54" s="212">
        <v>216.95</v>
      </c>
      <c r="J54" s="244">
        <v>260.38</v>
      </c>
      <c r="K54" s="212">
        <v>722.5</v>
      </c>
      <c r="L54" s="244">
        <v>470</v>
      </c>
      <c r="M54" s="212">
        <v>1380</v>
      </c>
      <c r="N54" s="245"/>
      <c r="O54" s="212"/>
      <c r="P54" s="214">
        <f t="shared" si="4"/>
        <v>8176.959999999999</v>
      </c>
      <c r="Q54" s="1"/>
    </row>
    <row r="55" spans="1:17" s="106" customFormat="1" ht="18" customHeight="1" thickBot="1">
      <c r="A55" s="158" t="s">
        <v>152</v>
      </c>
      <c r="B55" s="168"/>
      <c r="C55" s="219">
        <f>SUM(C43:C54)</f>
        <v>3776.3399999999997</v>
      </c>
      <c r="D55" s="219">
        <f aca="true" t="shared" si="5" ref="D55:O55">SUM(D43:D54)</f>
        <v>4925.2</v>
      </c>
      <c r="E55" s="219">
        <f t="shared" si="5"/>
        <v>4601.71</v>
      </c>
      <c r="F55" s="219">
        <f t="shared" si="5"/>
        <v>4250.55</v>
      </c>
      <c r="G55" s="219">
        <f t="shared" si="5"/>
        <v>6321.5</v>
      </c>
      <c r="H55" s="219">
        <f t="shared" si="5"/>
        <v>6231.29</v>
      </c>
      <c r="I55" s="219">
        <f t="shared" si="5"/>
        <v>3697.659999999999</v>
      </c>
      <c r="J55" s="219">
        <f t="shared" si="5"/>
        <v>3038.48</v>
      </c>
      <c r="K55" s="219">
        <f t="shared" si="5"/>
        <v>3023.4500000000007</v>
      </c>
      <c r="L55" s="219">
        <f t="shared" si="5"/>
        <v>1622.1499999999996</v>
      </c>
      <c r="M55" s="219">
        <f t="shared" si="5"/>
        <v>4202</v>
      </c>
      <c r="N55" s="219">
        <f t="shared" si="5"/>
        <v>0</v>
      </c>
      <c r="O55" s="219">
        <f t="shared" si="5"/>
        <v>0</v>
      </c>
      <c r="P55" s="219">
        <f>SUM(P43:P54)</f>
        <v>45690.33</v>
      </c>
      <c r="Q55" s="104"/>
    </row>
    <row r="56" spans="1:17" ht="8.25" customHeight="1" thickTop="1">
      <c r="A56" s="170"/>
      <c r="B56" s="2"/>
      <c r="C56" s="212"/>
      <c r="D56" s="244"/>
      <c r="E56" s="212"/>
      <c r="F56" s="244"/>
      <c r="G56" s="212"/>
      <c r="H56" s="244"/>
      <c r="I56" s="212"/>
      <c r="J56" s="244"/>
      <c r="K56" s="212"/>
      <c r="L56" s="244"/>
      <c r="M56" s="212"/>
      <c r="N56" s="245"/>
      <c r="O56" s="212"/>
      <c r="P56" s="217"/>
      <c r="Q56" s="1"/>
    </row>
    <row r="57" spans="1:17" ht="18.75">
      <c r="A57" s="149" t="s">
        <v>93</v>
      </c>
      <c r="B57" s="2"/>
      <c r="C57" s="212"/>
      <c r="D57" s="244"/>
      <c r="E57" s="212"/>
      <c r="F57" s="244"/>
      <c r="G57" s="212"/>
      <c r="H57" s="244"/>
      <c r="I57" s="212"/>
      <c r="J57" s="244"/>
      <c r="K57" s="212"/>
      <c r="L57" s="244"/>
      <c r="M57" s="212"/>
      <c r="N57" s="245"/>
      <c r="O57" s="212"/>
      <c r="P57" s="217"/>
      <c r="Q57" s="1"/>
    </row>
    <row r="58" spans="1:17" ht="12.75">
      <c r="A58" s="82" t="s">
        <v>94</v>
      </c>
      <c r="B58" s="2"/>
      <c r="C58" s="212">
        <v>129.8</v>
      </c>
      <c r="D58" s="244">
        <v>157.4</v>
      </c>
      <c r="E58" s="212">
        <v>94.45</v>
      </c>
      <c r="F58" s="244">
        <v>71.15</v>
      </c>
      <c r="G58" s="212">
        <v>112.95</v>
      </c>
      <c r="H58" s="244">
        <v>118.75</v>
      </c>
      <c r="I58" s="212">
        <v>129.5</v>
      </c>
      <c r="J58" s="244">
        <v>94.5</v>
      </c>
      <c r="K58" s="212">
        <v>97.65</v>
      </c>
      <c r="L58" s="244">
        <v>54.6</v>
      </c>
      <c r="M58" s="212">
        <v>76.65</v>
      </c>
      <c r="N58" s="245"/>
      <c r="O58" s="212"/>
      <c r="P58" s="214">
        <f aca="true" t="shared" si="6" ref="P58:P63">SUM(C58:O58)</f>
        <v>1137.4</v>
      </c>
      <c r="Q58" s="1"/>
    </row>
    <row r="59" spans="1:17" ht="12.75">
      <c r="A59" s="82" t="s">
        <v>99</v>
      </c>
      <c r="B59" s="2"/>
      <c r="C59" s="212">
        <v>210.3</v>
      </c>
      <c r="D59" s="244">
        <v>171.9</v>
      </c>
      <c r="E59" s="212">
        <v>81.7</v>
      </c>
      <c r="F59" s="244">
        <v>111.5</v>
      </c>
      <c r="G59" s="212">
        <v>96.6</v>
      </c>
      <c r="H59" s="244">
        <v>28.25</v>
      </c>
      <c r="I59" s="212">
        <v>177.6</v>
      </c>
      <c r="J59" s="244">
        <v>141.75</v>
      </c>
      <c r="K59" s="212">
        <v>144.15</v>
      </c>
      <c r="L59" s="244">
        <v>52.7</v>
      </c>
      <c r="M59" s="212">
        <v>147</v>
      </c>
      <c r="N59" s="245"/>
      <c r="O59" s="212"/>
      <c r="P59" s="214">
        <f t="shared" si="6"/>
        <v>1363.4500000000003</v>
      </c>
      <c r="Q59" s="1"/>
    </row>
    <row r="60" spans="1:17" ht="12.75">
      <c r="A60" s="82" t="s">
        <v>105</v>
      </c>
      <c r="B60" s="2"/>
      <c r="C60" s="212">
        <v>45</v>
      </c>
      <c r="D60" s="244">
        <v>23.25</v>
      </c>
      <c r="E60" s="212">
        <v>53.75</v>
      </c>
      <c r="F60" s="244">
        <v>19.05</v>
      </c>
      <c r="G60" s="212">
        <v>6.6</v>
      </c>
      <c r="H60" s="244">
        <v>19.9</v>
      </c>
      <c r="I60" s="212">
        <v>35.65</v>
      </c>
      <c r="J60" s="244">
        <v>25.3</v>
      </c>
      <c r="K60" s="212">
        <v>18.15</v>
      </c>
      <c r="L60" s="244">
        <v>18.15</v>
      </c>
      <c r="M60" s="212">
        <v>22.3</v>
      </c>
      <c r="N60" s="245"/>
      <c r="O60" s="212"/>
      <c r="P60" s="214">
        <f t="shared" si="6"/>
        <v>287.1</v>
      </c>
      <c r="Q60" s="1"/>
    </row>
    <row r="61" spans="1:17" ht="12.75">
      <c r="A61" s="82" t="s">
        <v>88</v>
      </c>
      <c r="B61" s="2"/>
      <c r="C61" s="212">
        <v>0</v>
      </c>
      <c r="D61" s="244">
        <v>0</v>
      </c>
      <c r="E61" s="212">
        <v>12.35</v>
      </c>
      <c r="F61" s="244">
        <v>0</v>
      </c>
      <c r="G61" s="212">
        <v>1.7</v>
      </c>
      <c r="H61" s="244">
        <v>0</v>
      </c>
      <c r="I61" s="212">
        <v>0</v>
      </c>
      <c r="J61" s="244">
        <v>32.55</v>
      </c>
      <c r="K61" s="212">
        <v>0</v>
      </c>
      <c r="L61" s="244">
        <v>1.05</v>
      </c>
      <c r="M61" s="212">
        <v>4.2</v>
      </c>
      <c r="N61" s="245"/>
      <c r="O61" s="212"/>
      <c r="P61" s="214">
        <f t="shared" si="6"/>
        <v>51.849999999999994</v>
      </c>
      <c r="Q61" s="1"/>
    </row>
    <row r="62" spans="1:17" ht="12.75">
      <c r="A62" s="82" t="s">
        <v>228</v>
      </c>
      <c r="B62" s="2"/>
      <c r="C62" s="212">
        <v>6</v>
      </c>
      <c r="D62" s="244">
        <v>61</v>
      </c>
      <c r="E62" s="212">
        <v>46</v>
      </c>
      <c r="F62" s="244">
        <v>28</v>
      </c>
      <c r="G62" s="212">
        <v>21</v>
      </c>
      <c r="H62" s="244">
        <v>45</v>
      </c>
      <c r="I62" s="212">
        <v>0</v>
      </c>
      <c r="J62" s="244">
        <v>12</v>
      </c>
      <c r="K62" s="212">
        <v>18</v>
      </c>
      <c r="L62" s="244">
        <v>0</v>
      </c>
      <c r="M62" s="212">
        <v>30</v>
      </c>
      <c r="N62" s="245"/>
      <c r="O62" s="212"/>
      <c r="P62" s="214">
        <f t="shared" si="6"/>
        <v>267</v>
      </c>
      <c r="Q62" s="1"/>
    </row>
    <row r="63" spans="1:17" ht="12.75">
      <c r="A63" s="82" t="s">
        <v>211</v>
      </c>
      <c r="B63" s="2"/>
      <c r="C63" s="212">
        <v>0</v>
      </c>
      <c r="D63" s="244">
        <v>0</v>
      </c>
      <c r="E63" s="212">
        <v>0</v>
      </c>
      <c r="F63" s="244">
        <v>54.2</v>
      </c>
      <c r="G63" s="212">
        <v>0</v>
      </c>
      <c r="H63" s="244">
        <v>0</v>
      </c>
      <c r="I63" s="212">
        <v>0</v>
      </c>
      <c r="J63" s="244">
        <v>0</v>
      </c>
      <c r="K63" s="212">
        <v>0</v>
      </c>
      <c r="L63" s="244">
        <v>0</v>
      </c>
      <c r="M63" s="212">
        <v>0</v>
      </c>
      <c r="N63" s="245"/>
      <c r="O63" s="212"/>
      <c r="P63" s="214">
        <f t="shared" si="6"/>
        <v>54.2</v>
      </c>
      <c r="Q63" s="1"/>
    </row>
    <row r="64" spans="1:17" s="106" customFormat="1" ht="18.75" customHeight="1" thickBot="1">
      <c r="A64" s="158" t="s">
        <v>147</v>
      </c>
      <c r="B64" s="168"/>
      <c r="C64" s="219">
        <f aca="true" t="shared" si="7" ref="C64:Q64">SUM(C58:C63)</f>
        <v>391.1</v>
      </c>
      <c r="D64" s="219">
        <f t="shared" si="7"/>
        <v>413.55</v>
      </c>
      <c r="E64" s="219">
        <f t="shared" si="7"/>
        <v>288.25</v>
      </c>
      <c r="F64" s="219">
        <f t="shared" si="7"/>
        <v>283.90000000000003</v>
      </c>
      <c r="G64" s="219">
        <f t="shared" si="7"/>
        <v>238.85</v>
      </c>
      <c r="H64" s="219">
        <f t="shared" si="7"/>
        <v>211.9</v>
      </c>
      <c r="I64" s="219">
        <f t="shared" si="7"/>
        <v>342.75</v>
      </c>
      <c r="J64" s="219">
        <f t="shared" si="7"/>
        <v>306.1</v>
      </c>
      <c r="K64" s="219">
        <f t="shared" si="7"/>
        <v>277.95</v>
      </c>
      <c r="L64" s="219">
        <f t="shared" si="7"/>
        <v>126.50000000000001</v>
      </c>
      <c r="M64" s="219">
        <f t="shared" si="7"/>
        <v>280.15</v>
      </c>
      <c r="N64" s="219">
        <f t="shared" si="7"/>
        <v>0</v>
      </c>
      <c r="O64" s="219">
        <f t="shared" si="7"/>
        <v>0</v>
      </c>
      <c r="P64" s="219">
        <f t="shared" si="7"/>
        <v>3161</v>
      </c>
      <c r="Q64" s="111">
        <f t="shared" si="7"/>
        <v>0</v>
      </c>
    </row>
    <row r="65" spans="1:17" ht="9" customHeight="1" thickTop="1">
      <c r="A65" s="171"/>
      <c r="B65" s="2"/>
      <c r="C65" s="212"/>
      <c r="D65" s="244"/>
      <c r="E65" s="212"/>
      <c r="F65" s="244"/>
      <c r="G65" s="212"/>
      <c r="H65" s="244"/>
      <c r="I65" s="212"/>
      <c r="J65" s="244"/>
      <c r="K65" s="212"/>
      <c r="L65" s="244"/>
      <c r="M65" s="212"/>
      <c r="N65" s="245"/>
      <c r="O65" s="212"/>
      <c r="P65" s="217"/>
      <c r="Q65" s="1"/>
    </row>
    <row r="66" spans="1:17" ht="18.75">
      <c r="A66" s="149" t="s">
        <v>10</v>
      </c>
      <c r="B66" s="2"/>
      <c r="C66" s="212"/>
      <c r="D66" s="244"/>
      <c r="E66" s="212"/>
      <c r="F66" s="244"/>
      <c r="G66" s="212"/>
      <c r="H66" s="244"/>
      <c r="I66" s="212"/>
      <c r="J66" s="244"/>
      <c r="K66" s="212"/>
      <c r="L66" s="244"/>
      <c r="M66" s="212"/>
      <c r="N66" s="245"/>
      <c r="O66" s="212"/>
      <c r="P66" s="217"/>
      <c r="Q66" s="1"/>
    </row>
    <row r="67" spans="1:17" ht="12.75">
      <c r="A67" s="82" t="s">
        <v>102</v>
      </c>
      <c r="B67" s="4"/>
      <c r="C67" s="212">
        <v>1717.3</v>
      </c>
      <c r="D67" s="244">
        <v>1405.94</v>
      </c>
      <c r="E67" s="212">
        <v>1456.22</v>
      </c>
      <c r="F67" s="244">
        <v>1474.52</v>
      </c>
      <c r="G67" s="212">
        <v>1198.04</v>
      </c>
      <c r="H67" s="244">
        <v>1372.6</v>
      </c>
      <c r="I67" s="212">
        <v>1436.65</v>
      </c>
      <c r="J67" s="244">
        <v>1710.67</v>
      </c>
      <c r="K67" s="212">
        <v>1837.42</v>
      </c>
      <c r="L67" s="244">
        <v>1264.72</v>
      </c>
      <c r="M67" s="212">
        <v>1671.64</v>
      </c>
      <c r="N67" s="245"/>
      <c r="O67" s="212"/>
      <c r="P67" s="214">
        <f>SUM(C67:O67)</f>
        <v>16545.719999999998</v>
      </c>
      <c r="Q67" s="1"/>
    </row>
    <row r="68" spans="1:17" ht="12.75">
      <c r="A68" s="82" t="s">
        <v>97</v>
      </c>
      <c r="B68" s="4"/>
      <c r="C68" s="212">
        <v>277.47</v>
      </c>
      <c r="D68" s="244">
        <v>371.71</v>
      </c>
      <c r="E68" s="212">
        <v>271.94</v>
      </c>
      <c r="F68" s="244">
        <v>243.85</v>
      </c>
      <c r="G68" s="212">
        <v>355.76</v>
      </c>
      <c r="H68" s="244">
        <v>413.48</v>
      </c>
      <c r="I68" s="212">
        <v>286.86</v>
      </c>
      <c r="J68" s="244">
        <v>243.06</v>
      </c>
      <c r="K68" s="212">
        <v>255.7</v>
      </c>
      <c r="L68" s="244">
        <v>145.92</v>
      </c>
      <c r="M68" s="212">
        <v>255.96</v>
      </c>
      <c r="N68" s="245"/>
      <c r="O68" s="212"/>
      <c r="P68" s="214">
        <f aca="true" t="shared" si="8" ref="P68:P81">SUM(C68:O68)</f>
        <v>3121.71</v>
      </c>
      <c r="Q68" s="1"/>
    </row>
    <row r="69" spans="1:17" ht="12.75">
      <c r="A69" s="82" t="s">
        <v>62</v>
      </c>
      <c r="B69" s="4"/>
      <c r="C69" s="212">
        <v>0</v>
      </c>
      <c r="D69" s="244">
        <v>221.28</v>
      </c>
      <c r="E69" s="212">
        <v>0</v>
      </c>
      <c r="F69" s="244">
        <v>0</v>
      </c>
      <c r="G69" s="212">
        <v>0</v>
      </c>
      <c r="H69" s="244">
        <v>0</v>
      </c>
      <c r="I69" s="212">
        <v>0</v>
      </c>
      <c r="J69" s="244">
        <v>21.54</v>
      </c>
      <c r="K69" s="212">
        <v>0</v>
      </c>
      <c r="L69" s="244">
        <v>458.6</v>
      </c>
      <c r="M69" s="212">
        <v>788.99</v>
      </c>
      <c r="N69" s="245"/>
      <c r="O69" s="212"/>
      <c r="P69" s="214">
        <f t="shared" si="8"/>
        <v>1490.41</v>
      </c>
      <c r="Q69" s="1"/>
    </row>
    <row r="70" spans="1:17" ht="12.75">
      <c r="A70" s="82" t="s">
        <v>63</v>
      </c>
      <c r="B70" s="4"/>
      <c r="C70" s="212">
        <v>0</v>
      </c>
      <c r="D70" s="244">
        <v>469.2</v>
      </c>
      <c r="E70" s="212">
        <v>0</v>
      </c>
      <c r="F70" s="244">
        <v>0</v>
      </c>
      <c r="G70" s="212">
        <v>0</v>
      </c>
      <c r="H70" s="244">
        <v>239.9</v>
      </c>
      <c r="I70" s="212">
        <v>0</v>
      </c>
      <c r="J70" s="244">
        <v>0</v>
      </c>
      <c r="K70" s="212">
        <v>0</v>
      </c>
      <c r="L70" s="244">
        <v>75</v>
      </c>
      <c r="M70" s="212">
        <v>57.5</v>
      </c>
      <c r="N70" s="245"/>
      <c r="O70" s="212"/>
      <c r="P70" s="214">
        <f t="shared" si="8"/>
        <v>841.6</v>
      </c>
      <c r="Q70" s="1"/>
    </row>
    <row r="71" spans="1:17" ht="12.75">
      <c r="A71" s="82" t="s">
        <v>98</v>
      </c>
      <c r="B71" s="4"/>
      <c r="C71" s="212">
        <v>84.4</v>
      </c>
      <c r="D71" s="244">
        <v>152</v>
      </c>
      <c r="E71" s="212">
        <v>70</v>
      </c>
      <c r="F71" s="244">
        <v>20</v>
      </c>
      <c r="G71" s="212">
        <v>35</v>
      </c>
      <c r="H71" s="244">
        <v>85</v>
      </c>
      <c r="I71" s="212">
        <v>135</v>
      </c>
      <c r="J71" s="244">
        <v>67</v>
      </c>
      <c r="K71" s="212">
        <v>74</v>
      </c>
      <c r="L71" s="244">
        <v>40</v>
      </c>
      <c r="M71" s="212">
        <v>141</v>
      </c>
      <c r="N71" s="245"/>
      <c r="O71" s="212"/>
      <c r="P71" s="214">
        <f t="shared" si="8"/>
        <v>903.4</v>
      </c>
      <c r="Q71" s="1"/>
    </row>
    <row r="72" spans="1:17" ht="12.75">
      <c r="A72" s="82" t="s">
        <v>53</v>
      </c>
      <c r="B72" s="4"/>
      <c r="C72" s="212">
        <v>154</v>
      </c>
      <c r="D72" s="244">
        <v>231</v>
      </c>
      <c r="E72" s="212">
        <v>0</v>
      </c>
      <c r="F72" s="244">
        <v>165</v>
      </c>
      <c r="G72" s="212">
        <v>185</v>
      </c>
      <c r="H72" s="244">
        <v>210</v>
      </c>
      <c r="I72" s="212">
        <v>313</v>
      </c>
      <c r="J72" s="244">
        <v>244</v>
      </c>
      <c r="K72" s="212">
        <v>258.5</v>
      </c>
      <c r="L72" s="244">
        <v>27</v>
      </c>
      <c r="M72" s="212">
        <v>270</v>
      </c>
      <c r="N72" s="245"/>
      <c r="O72" s="212"/>
      <c r="P72" s="214">
        <f t="shared" si="8"/>
        <v>2057.5</v>
      </c>
      <c r="Q72" s="1"/>
    </row>
    <row r="73" spans="1:17" ht="12.75">
      <c r="A73" s="82" t="s">
        <v>107</v>
      </c>
      <c r="B73" s="4"/>
      <c r="C73" s="212">
        <v>0</v>
      </c>
      <c r="D73" s="244">
        <v>0</v>
      </c>
      <c r="E73" s="212">
        <v>183</v>
      </c>
      <c r="F73" s="244">
        <v>0</v>
      </c>
      <c r="G73" s="212">
        <v>0</v>
      </c>
      <c r="H73" s="244">
        <v>0</v>
      </c>
      <c r="I73" s="212">
        <v>0</v>
      </c>
      <c r="J73" s="244">
        <v>0</v>
      </c>
      <c r="K73" s="212">
        <v>0</v>
      </c>
      <c r="L73" s="244">
        <v>0</v>
      </c>
      <c r="M73" s="212">
        <v>0</v>
      </c>
      <c r="N73" s="245"/>
      <c r="O73" s="212"/>
      <c r="P73" s="214">
        <f t="shared" si="8"/>
        <v>183</v>
      </c>
      <c r="Q73" s="1"/>
    </row>
    <row r="74" spans="1:17" ht="12.75">
      <c r="A74" s="82" t="s">
        <v>189</v>
      </c>
      <c r="B74" s="4"/>
      <c r="C74" s="212">
        <v>0</v>
      </c>
      <c r="D74" s="244">
        <v>0</v>
      </c>
      <c r="E74" s="212">
        <v>0</v>
      </c>
      <c r="F74" s="244">
        <v>0</v>
      </c>
      <c r="G74" s="212">
        <v>0</v>
      </c>
      <c r="H74" s="244">
        <v>0</v>
      </c>
      <c r="I74" s="212">
        <v>0</v>
      </c>
      <c r="J74" s="244">
        <v>0</v>
      </c>
      <c r="K74" s="212">
        <v>0</v>
      </c>
      <c r="L74" s="244">
        <v>0</v>
      </c>
      <c r="M74" s="212">
        <v>0</v>
      </c>
      <c r="N74" s="245"/>
      <c r="O74" s="212"/>
      <c r="P74" s="214">
        <f t="shared" si="8"/>
        <v>0</v>
      </c>
      <c r="Q74" s="1"/>
    </row>
    <row r="75" spans="1:17" ht="12.75">
      <c r="A75" s="82" t="s">
        <v>188</v>
      </c>
      <c r="B75" s="4"/>
      <c r="C75" s="212">
        <v>0</v>
      </c>
      <c r="D75" s="244">
        <v>1194.2</v>
      </c>
      <c r="E75" s="212">
        <v>0</v>
      </c>
      <c r="F75" s="244">
        <v>0</v>
      </c>
      <c r="G75" s="212">
        <v>0</v>
      </c>
      <c r="H75" s="244">
        <v>968.8</v>
      </c>
      <c r="I75" s="212">
        <v>0</v>
      </c>
      <c r="J75" s="244">
        <v>118.5</v>
      </c>
      <c r="K75" s="212">
        <v>0</v>
      </c>
      <c r="L75" s="244">
        <v>0</v>
      </c>
      <c r="M75" s="212">
        <v>900.9</v>
      </c>
      <c r="N75" s="245"/>
      <c r="O75" s="212"/>
      <c r="P75" s="214">
        <f t="shared" si="8"/>
        <v>3182.4</v>
      </c>
      <c r="Q75" s="1"/>
    </row>
    <row r="76" spans="1:17" ht="12.75">
      <c r="A76" s="82" t="s">
        <v>187</v>
      </c>
      <c r="B76" s="4"/>
      <c r="C76" s="212">
        <v>0</v>
      </c>
      <c r="D76" s="244">
        <v>5280</v>
      </c>
      <c r="E76" s="286">
        <v>-17.5</v>
      </c>
      <c r="F76" s="244">
        <v>0</v>
      </c>
      <c r="G76" s="212">
        <v>0</v>
      </c>
      <c r="H76" s="244">
        <v>3640</v>
      </c>
      <c r="I76" s="311">
        <v>1950</v>
      </c>
      <c r="J76" s="263">
        <v>-80</v>
      </c>
      <c r="K76" s="212">
        <v>0</v>
      </c>
      <c r="L76" s="244">
        <v>0</v>
      </c>
      <c r="M76" s="212">
        <v>3530</v>
      </c>
      <c r="N76" s="245"/>
      <c r="O76" s="212"/>
      <c r="P76" s="214">
        <f t="shared" si="8"/>
        <v>14302.5</v>
      </c>
      <c r="Q76" s="1"/>
    </row>
    <row r="77" spans="1:17" ht="12.75">
      <c r="A77" s="82" t="s">
        <v>108</v>
      </c>
      <c r="B77" s="4"/>
      <c r="C77" s="212">
        <v>0</v>
      </c>
      <c r="D77" s="244">
        <v>0</v>
      </c>
      <c r="E77" s="212">
        <v>0</v>
      </c>
      <c r="F77" s="244">
        <v>0</v>
      </c>
      <c r="G77" s="212">
        <v>0</v>
      </c>
      <c r="H77" s="244">
        <v>0</v>
      </c>
      <c r="I77" s="212">
        <v>0</v>
      </c>
      <c r="J77" s="244">
        <v>0</v>
      </c>
      <c r="K77" s="212">
        <v>0</v>
      </c>
      <c r="L77" s="244">
        <v>0</v>
      </c>
      <c r="M77" s="212">
        <v>0</v>
      </c>
      <c r="N77" s="245"/>
      <c r="O77" s="212"/>
      <c r="P77" s="214">
        <f t="shared" si="8"/>
        <v>0</v>
      </c>
      <c r="Q77" s="1"/>
    </row>
    <row r="78" spans="1:17" ht="12.75">
      <c r="A78" s="82" t="s">
        <v>71</v>
      </c>
      <c r="B78" s="4"/>
      <c r="C78" s="212">
        <v>764.65</v>
      </c>
      <c r="D78" s="244">
        <v>666.8</v>
      </c>
      <c r="E78" s="212">
        <v>684.6</v>
      </c>
      <c r="F78" s="244">
        <v>612.5</v>
      </c>
      <c r="G78" s="212">
        <v>908.4</v>
      </c>
      <c r="H78" s="244">
        <v>922.5</v>
      </c>
      <c r="I78" s="212">
        <v>996</v>
      </c>
      <c r="J78" s="244">
        <v>1374</v>
      </c>
      <c r="K78" s="212">
        <v>1842.5</v>
      </c>
      <c r="L78" s="244">
        <v>878</v>
      </c>
      <c r="M78" s="212">
        <v>1723</v>
      </c>
      <c r="N78" s="245"/>
      <c r="O78" s="212"/>
      <c r="P78" s="214">
        <f t="shared" si="8"/>
        <v>11372.95</v>
      </c>
      <c r="Q78" s="1"/>
    </row>
    <row r="79" spans="1:17" ht="12.75">
      <c r="A79" s="82" t="s">
        <v>109</v>
      </c>
      <c r="B79" s="4"/>
      <c r="C79" s="212">
        <v>70.44</v>
      </c>
      <c r="D79" s="244">
        <v>0</v>
      </c>
      <c r="E79" s="212">
        <v>0</v>
      </c>
      <c r="F79" s="244">
        <v>0</v>
      </c>
      <c r="G79" s="212">
        <v>0</v>
      </c>
      <c r="H79" s="244">
        <v>0</v>
      </c>
      <c r="I79" s="212">
        <v>0</v>
      </c>
      <c r="J79" s="244">
        <v>0</v>
      </c>
      <c r="K79" s="212">
        <v>0</v>
      </c>
      <c r="L79" s="244">
        <v>0</v>
      </c>
      <c r="M79" s="212">
        <v>0</v>
      </c>
      <c r="N79" s="245"/>
      <c r="O79" s="212"/>
      <c r="P79" s="214">
        <f t="shared" si="8"/>
        <v>70.44</v>
      </c>
      <c r="Q79" s="1"/>
    </row>
    <row r="80" spans="1:17" ht="12.75">
      <c r="A80" s="82" t="s">
        <v>151</v>
      </c>
      <c r="B80" s="4"/>
      <c r="C80" s="212">
        <v>0</v>
      </c>
      <c r="D80" s="244">
        <v>167.24</v>
      </c>
      <c r="E80" s="212">
        <v>55.32</v>
      </c>
      <c r="F80" s="244">
        <v>220</v>
      </c>
      <c r="G80" s="212">
        <v>0</v>
      </c>
      <c r="H80" s="244">
        <v>0</v>
      </c>
      <c r="I80" s="212">
        <v>0</v>
      </c>
      <c r="J80" s="244">
        <v>210.64</v>
      </c>
      <c r="K80" s="212">
        <v>210.64</v>
      </c>
      <c r="L80" s="244">
        <v>0</v>
      </c>
      <c r="M80" s="212">
        <v>6387.23</v>
      </c>
      <c r="N80" s="245"/>
      <c r="O80" s="212"/>
      <c r="P80" s="214">
        <f t="shared" si="8"/>
        <v>7251.07</v>
      </c>
      <c r="Q80" s="1"/>
    </row>
    <row r="81" spans="1:17" ht="12.75">
      <c r="A81" s="82" t="s">
        <v>110</v>
      </c>
      <c r="B81" s="4"/>
      <c r="C81" s="212">
        <v>0</v>
      </c>
      <c r="D81" s="244">
        <v>292.5</v>
      </c>
      <c r="E81" s="212">
        <v>0</v>
      </c>
      <c r="F81" s="244">
        <v>0</v>
      </c>
      <c r="G81" s="212">
        <v>0</v>
      </c>
      <c r="H81" s="244">
        <v>0</v>
      </c>
      <c r="I81" s="212">
        <v>0</v>
      </c>
      <c r="J81" s="244">
        <v>0</v>
      </c>
      <c r="K81" s="212">
        <v>0</v>
      </c>
      <c r="L81" s="244">
        <v>60</v>
      </c>
      <c r="M81" s="212">
        <v>37.5</v>
      </c>
      <c r="N81" s="245"/>
      <c r="O81" s="212"/>
      <c r="P81" s="214">
        <f t="shared" si="8"/>
        <v>390</v>
      </c>
      <c r="Q81" s="1"/>
    </row>
    <row r="82" spans="1:17" ht="12.75">
      <c r="A82" s="82" t="s">
        <v>36</v>
      </c>
      <c r="B82" s="4"/>
      <c r="C82" s="212">
        <v>12.5</v>
      </c>
      <c r="D82" s="244">
        <v>15.2</v>
      </c>
      <c r="E82" s="212">
        <v>31.1</v>
      </c>
      <c r="F82" s="244">
        <v>46.12</v>
      </c>
      <c r="G82" s="212">
        <v>15</v>
      </c>
      <c r="H82" s="244">
        <v>15.4</v>
      </c>
      <c r="I82" s="212">
        <v>9.2</v>
      </c>
      <c r="J82" s="244">
        <v>8.45</v>
      </c>
      <c r="K82" s="212">
        <v>44.6</v>
      </c>
      <c r="L82" s="244">
        <v>0.2</v>
      </c>
      <c r="M82" s="212">
        <v>0</v>
      </c>
      <c r="N82" s="245"/>
      <c r="O82" s="212"/>
      <c r="P82" s="214">
        <f>SUM(C82:O82)</f>
        <v>197.76999999999995</v>
      </c>
      <c r="Q82" s="1"/>
    </row>
    <row r="83" spans="1:17" ht="12.75">
      <c r="A83" s="82" t="s">
        <v>15</v>
      </c>
      <c r="B83" s="4"/>
      <c r="C83" s="212">
        <v>9.9</v>
      </c>
      <c r="D83" s="244">
        <v>2.6</v>
      </c>
      <c r="E83" s="212">
        <v>0</v>
      </c>
      <c r="F83" s="244">
        <v>15.5</v>
      </c>
      <c r="G83" s="212">
        <v>11.6</v>
      </c>
      <c r="H83" s="244">
        <v>0.4</v>
      </c>
      <c r="I83" s="212">
        <v>18.5</v>
      </c>
      <c r="J83" s="244">
        <v>7.8</v>
      </c>
      <c r="K83" s="212">
        <v>18.5</v>
      </c>
      <c r="L83" s="244">
        <v>1.3</v>
      </c>
      <c r="M83" s="212">
        <v>0</v>
      </c>
      <c r="N83" s="245"/>
      <c r="O83" s="212"/>
      <c r="P83" s="214">
        <f>SUM(C83:O83)</f>
        <v>86.1</v>
      </c>
      <c r="Q83" s="1"/>
    </row>
    <row r="84" spans="1:17" s="106" customFormat="1" ht="18.75" customHeight="1" thickBot="1">
      <c r="A84" s="158" t="s">
        <v>144</v>
      </c>
      <c r="B84" s="163"/>
      <c r="C84" s="219">
        <f>SUM(C67:C83)</f>
        <v>3090.6600000000003</v>
      </c>
      <c r="D84" s="219">
        <f aca="true" t="shared" si="9" ref="D84:P84">SUM(D67:D83)</f>
        <v>10469.67</v>
      </c>
      <c r="E84" s="219">
        <f t="shared" si="9"/>
        <v>2734.6800000000003</v>
      </c>
      <c r="F84" s="219">
        <f t="shared" si="9"/>
        <v>2797.49</v>
      </c>
      <c r="G84" s="219">
        <f t="shared" si="9"/>
        <v>2708.7999999999997</v>
      </c>
      <c r="H84" s="219">
        <f t="shared" si="9"/>
        <v>7868.079999999999</v>
      </c>
      <c r="I84" s="219">
        <f t="shared" si="9"/>
        <v>5145.21</v>
      </c>
      <c r="J84" s="219">
        <f t="shared" si="9"/>
        <v>3925.66</v>
      </c>
      <c r="K84" s="219">
        <f t="shared" si="9"/>
        <v>4541.860000000001</v>
      </c>
      <c r="L84" s="219">
        <f t="shared" si="9"/>
        <v>2950.7400000000002</v>
      </c>
      <c r="M84" s="219">
        <f t="shared" si="9"/>
        <v>15763.72</v>
      </c>
      <c r="N84" s="219">
        <f t="shared" si="9"/>
        <v>0</v>
      </c>
      <c r="O84" s="219">
        <f t="shared" si="9"/>
        <v>0</v>
      </c>
      <c r="P84" s="219">
        <f t="shared" si="9"/>
        <v>61996.57</v>
      </c>
      <c r="Q84" s="104"/>
    </row>
    <row r="85" spans="1:17" ht="9" customHeight="1" thickBot="1" thickTop="1">
      <c r="A85" s="152"/>
      <c r="B85" s="2"/>
      <c r="C85" s="212"/>
      <c r="D85" s="244"/>
      <c r="E85" s="212"/>
      <c r="F85" s="244"/>
      <c r="G85" s="212"/>
      <c r="H85" s="244"/>
      <c r="I85" s="212"/>
      <c r="J85" s="244"/>
      <c r="K85" s="212"/>
      <c r="L85" s="244"/>
      <c r="M85" s="212"/>
      <c r="N85" s="245"/>
      <c r="O85" s="212"/>
      <c r="P85" s="251"/>
      <c r="Q85" s="1"/>
    </row>
    <row r="86" spans="1:18" s="92" customFormat="1" ht="19.5" customHeight="1">
      <c r="A86" s="308" t="s">
        <v>3</v>
      </c>
      <c r="B86" s="121"/>
      <c r="C86" s="237">
        <f aca="true" t="shared" si="10" ref="C86:P86">SUM(C18+C40+C55+C64+C84)</f>
        <v>15743.28</v>
      </c>
      <c r="D86" s="237">
        <f t="shared" si="10"/>
        <v>24907.019999999997</v>
      </c>
      <c r="E86" s="237">
        <f t="shared" si="10"/>
        <v>15692.14</v>
      </c>
      <c r="F86" s="237">
        <f t="shared" si="10"/>
        <v>15582.68</v>
      </c>
      <c r="G86" s="237">
        <f t="shared" si="10"/>
        <v>17871.140000000003</v>
      </c>
      <c r="H86" s="237">
        <f t="shared" si="10"/>
        <v>23661.91</v>
      </c>
      <c r="I86" s="237">
        <f t="shared" si="10"/>
        <v>17052.879999999997</v>
      </c>
      <c r="J86" s="237">
        <f t="shared" si="10"/>
        <v>14785.039999999999</v>
      </c>
      <c r="K86" s="237">
        <f t="shared" si="10"/>
        <v>14905.520000000004</v>
      </c>
      <c r="L86" s="237">
        <f t="shared" si="10"/>
        <v>9174.099999999999</v>
      </c>
      <c r="M86" s="237">
        <f t="shared" si="10"/>
        <v>27809.370000000003</v>
      </c>
      <c r="N86" s="237">
        <f t="shared" si="10"/>
        <v>0</v>
      </c>
      <c r="O86" s="237">
        <f t="shared" si="10"/>
        <v>0</v>
      </c>
      <c r="P86" s="225">
        <f t="shared" si="10"/>
        <v>197185.08000000002</v>
      </c>
      <c r="Q86" s="90">
        <f>SUM(C86:O86)</f>
        <v>197185.08</v>
      </c>
      <c r="R86" s="94"/>
    </row>
    <row r="87" spans="1:17" s="92" customFormat="1" ht="21.75" customHeight="1" thickBot="1">
      <c r="A87" s="164" t="s">
        <v>16</v>
      </c>
      <c r="B87" s="122">
        <v>1.175</v>
      </c>
      <c r="C87" s="238">
        <f aca="true" t="shared" si="11" ref="C87:O87">SUM(C88/$B$87+(C23+C25+C27+C29+C32+C35+C38+C39+C52+C53+C54+C58+C59+C60+C61+C63+C68+C69+C70+C71+C73+C74+C75+C76+C77+C79+C80+C81+C82))</f>
        <v>13635.569574468085</v>
      </c>
      <c r="D87" s="238">
        <f t="shared" si="11"/>
        <v>22603.311063829784</v>
      </c>
      <c r="E87" s="238">
        <f t="shared" si="11"/>
        <v>13731.691702127657</v>
      </c>
      <c r="F87" s="238">
        <f t="shared" si="11"/>
        <v>13468.875106382979</v>
      </c>
      <c r="G87" s="238">
        <f t="shared" si="11"/>
        <v>15634.065106382983</v>
      </c>
      <c r="H87" s="238">
        <f t="shared" si="11"/>
        <v>21329.758723404255</v>
      </c>
      <c r="I87" s="238">
        <f t="shared" si="11"/>
        <v>15005.281702127657</v>
      </c>
      <c r="J87" s="238">
        <f t="shared" si="11"/>
        <v>12810.561914893617</v>
      </c>
      <c r="K87" s="238">
        <f t="shared" si="11"/>
        <v>12967.762127659578</v>
      </c>
      <c r="L87" s="238">
        <f t="shared" si="11"/>
        <v>8034.8514893617</v>
      </c>
      <c r="M87" s="238">
        <f t="shared" si="11"/>
        <v>25773.53170212766</v>
      </c>
      <c r="N87" s="238">
        <f t="shared" si="11"/>
        <v>0</v>
      </c>
      <c r="O87" s="238">
        <f t="shared" si="11"/>
        <v>0</v>
      </c>
      <c r="P87" s="226">
        <f>SUM(B87:O87)</f>
        <v>174996.43521276594</v>
      </c>
      <c r="Q87" s="91"/>
    </row>
    <row r="88" spans="1:17" ht="12.75" hidden="1">
      <c r="A88" s="1"/>
      <c r="B88" s="1"/>
      <c r="C88" s="227">
        <f aca="true" t="shared" si="12" ref="C88:O88">SUM(C86-(C23+C25+C27+C29+C32+C35+C38+C39+C52+C53+C54+C58+C59+C60+C61+C63+C68+C69+C70+C71+C73+C74+C75+C76+C77+C79+C80+C81+C82))</f>
        <v>14151.77</v>
      </c>
      <c r="D88" s="227">
        <f t="shared" si="12"/>
        <v>15467.759999999997</v>
      </c>
      <c r="E88" s="227">
        <f t="shared" si="12"/>
        <v>13163.009999999998</v>
      </c>
      <c r="F88" s="227">
        <f t="shared" si="12"/>
        <v>14192.69</v>
      </c>
      <c r="G88" s="227">
        <f t="shared" si="12"/>
        <v>15020.360000000004</v>
      </c>
      <c r="H88" s="227">
        <f t="shared" si="12"/>
        <v>15658.73</v>
      </c>
      <c r="I88" s="227">
        <f t="shared" si="12"/>
        <v>13748.159999999998</v>
      </c>
      <c r="J88" s="227">
        <f t="shared" si="12"/>
        <v>13257.21</v>
      </c>
      <c r="K88" s="227">
        <f t="shared" si="12"/>
        <v>13010.660000000003</v>
      </c>
      <c r="L88" s="227">
        <f t="shared" si="12"/>
        <v>7649.239999999999</v>
      </c>
      <c r="M88" s="227">
        <f t="shared" si="12"/>
        <v>13669.200000000004</v>
      </c>
      <c r="N88" s="227">
        <f t="shared" si="12"/>
        <v>0</v>
      </c>
      <c r="O88" s="227">
        <f t="shared" si="12"/>
        <v>0</v>
      </c>
      <c r="P88" s="227"/>
      <c r="Q88" s="1"/>
    </row>
    <row r="89" spans="1:17" ht="7.5" customHeight="1" thickBot="1">
      <c r="A89" s="1"/>
      <c r="B89" s="1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1"/>
    </row>
    <row r="90" spans="1:17" ht="24" customHeight="1" thickBot="1">
      <c r="A90" s="301" t="s">
        <v>162</v>
      </c>
      <c r="B90" s="307"/>
      <c r="C90" s="300">
        <v>7490.28</v>
      </c>
      <c r="D90" s="302">
        <v>16073.8</v>
      </c>
      <c r="E90" s="300">
        <v>8057.2</v>
      </c>
      <c r="F90" s="303">
        <v>7859.6</v>
      </c>
      <c r="G90" s="300">
        <v>9320.41</v>
      </c>
      <c r="H90" s="302">
        <v>14248.79</v>
      </c>
      <c r="I90" s="300">
        <v>9171.53</v>
      </c>
      <c r="J90" s="302">
        <v>7191.12</v>
      </c>
      <c r="K90" s="300">
        <v>7828.12</v>
      </c>
      <c r="L90" s="302">
        <v>4836.86</v>
      </c>
      <c r="M90" s="300">
        <v>20622.07</v>
      </c>
      <c r="N90" s="302"/>
      <c r="O90" s="300"/>
      <c r="P90" s="302">
        <f>SUM(C90:O90)</f>
        <v>112699.78</v>
      </c>
      <c r="Q90" s="1"/>
    </row>
    <row r="91" spans="1:17" ht="7.5" customHeight="1" thickBot="1">
      <c r="A91" s="1"/>
      <c r="B91" s="1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1"/>
    </row>
    <row r="92" spans="1:17" ht="19.5" thickBot="1">
      <c r="A92" s="196" t="s">
        <v>179</v>
      </c>
      <c r="B92" s="197"/>
      <c r="C92" s="228">
        <v>8476</v>
      </c>
      <c r="D92" s="228">
        <v>11546</v>
      </c>
      <c r="E92" s="228">
        <v>12056</v>
      </c>
      <c r="F92" s="228">
        <v>9496</v>
      </c>
      <c r="G92" s="228">
        <v>13386</v>
      </c>
      <c r="H92" s="228">
        <v>14606</v>
      </c>
      <c r="I92" s="228">
        <v>15646</v>
      </c>
      <c r="J92" s="228">
        <v>12546</v>
      </c>
      <c r="K92" s="228">
        <v>7966</v>
      </c>
      <c r="L92" s="228">
        <v>4906</v>
      </c>
      <c r="M92" s="228">
        <v>13786</v>
      </c>
      <c r="N92" s="228"/>
      <c r="O92" s="228"/>
      <c r="P92" s="228">
        <f>SUM(C92:O92)</f>
        <v>124416</v>
      </c>
      <c r="Q92" s="1"/>
    </row>
    <row r="93" spans="3:17" ht="6.75" customHeight="1" thickBot="1"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1"/>
    </row>
    <row r="94" spans="1:17" ht="21" customHeight="1" thickBot="1">
      <c r="A94" s="198" t="s">
        <v>181</v>
      </c>
      <c r="B94" s="199"/>
      <c r="C94" s="259">
        <f>SUM(C90-C92)</f>
        <v>-985.7200000000003</v>
      </c>
      <c r="D94" s="230">
        <f aca="true" t="shared" si="13" ref="D94:O94">SUM(D90-D92)</f>
        <v>4527.799999999999</v>
      </c>
      <c r="E94" s="259">
        <f t="shared" si="13"/>
        <v>-3998.8</v>
      </c>
      <c r="F94" s="259">
        <f t="shared" si="13"/>
        <v>-1636.3999999999996</v>
      </c>
      <c r="G94" s="259">
        <f t="shared" si="13"/>
        <v>-4065.59</v>
      </c>
      <c r="H94" s="259">
        <f t="shared" si="13"/>
        <v>-357.2099999999991</v>
      </c>
      <c r="I94" s="259">
        <f t="shared" si="13"/>
        <v>-6474.469999999999</v>
      </c>
      <c r="J94" s="259">
        <f t="shared" si="13"/>
        <v>-5354.88</v>
      </c>
      <c r="K94" s="259">
        <f t="shared" si="13"/>
        <v>-137.8800000000001</v>
      </c>
      <c r="L94" s="259">
        <f t="shared" si="13"/>
        <v>-69.14000000000033</v>
      </c>
      <c r="M94" s="317">
        <f t="shared" si="13"/>
        <v>6836.07</v>
      </c>
      <c r="N94" s="317">
        <f t="shared" si="13"/>
        <v>0</v>
      </c>
      <c r="O94" s="317">
        <f t="shared" si="13"/>
        <v>0</v>
      </c>
      <c r="P94" s="259">
        <f>SUM(C94:O94)</f>
        <v>-11716.220000000001</v>
      </c>
      <c r="Q94" s="1"/>
    </row>
    <row r="95" spans="3:17" ht="6" customHeight="1" thickBot="1"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1"/>
    </row>
    <row r="96" spans="1:17" ht="28.5" customHeight="1" thickBot="1">
      <c r="A96" s="192" t="s">
        <v>180</v>
      </c>
      <c r="B96" s="193"/>
      <c r="C96" s="231" t="str">
        <f>IF(C90=C92,"ON TARGET",IF(C90&gt;C92,"ABOVE TARGET","BELOW TARGET"))</f>
        <v>BELOW TARGET</v>
      </c>
      <c r="D96" s="231" t="str">
        <f aca="true" t="shared" si="14" ref="D96:Q96">IF(D90=D92,"ON TARGET",IF(D90&gt;D92,"ABOVE TARGET","BELOW TARGET"))</f>
        <v>ABOVE TARGET</v>
      </c>
      <c r="E96" s="231" t="str">
        <f t="shared" si="14"/>
        <v>BELOW TARGET</v>
      </c>
      <c r="F96" s="231" t="str">
        <f t="shared" si="14"/>
        <v>BELOW TARGET</v>
      </c>
      <c r="G96" s="231" t="str">
        <f t="shared" si="14"/>
        <v>BELOW TARGET</v>
      </c>
      <c r="H96" s="231" t="str">
        <f t="shared" si="14"/>
        <v>BELOW TARGET</v>
      </c>
      <c r="I96" s="231" t="str">
        <f t="shared" si="14"/>
        <v>BELOW TARGET</v>
      </c>
      <c r="J96" s="231" t="str">
        <f t="shared" si="14"/>
        <v>BELOW TARGET</v>
      </c>
      <c r="K96" s="231" t="str">
        <f t="shared" si="14"/>
        <v>BELOW TARGET</v>
      </c>
      <c r="L96" s="231" t="str">
        <f t="shared" si="14"/>
        <v>BELOW TARGET</v>
      </c>
      <c r="M96" s="231" t="str">
        <f t="shared" si="14"/>
        <v>ABOVE TARGET</v>
      </c>
      <c r="N96" s="231" t="str">
        <f t="shared" si="14"/>
        <v>ON TARGET</v>
      </c>
      <c r="O96" s="231" t="str">
        <f t="shared" si="14"/>
        <v>ON TARGET</v>
      </c>
      <c r="P96" s="231" t="str">
        <f t="shared" si="14"/>
        <v>BELOW TARGET</v>
      </c>
      <c r="Q96" s="231" t="str">
        <f t="shared" si="14"/>
        <v>ON TARGET</v>
      </c>
    </row>
    <row r="97" spans="3:16" ht="5.25" customHeight="1"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</row>
    <row r="98" spans="1:16" ht="15.75">
      <c r="A98" s="273"/>
      <c r="B98" s="195"/>
      <c r="C98" s="246"/>
      <c r="D98" s="246"/>
      <c r="E98" s="246"/>
      <c r="F98" s="280"/>
      <c r="G98" s="246"/>
      <c r="H98" s="246"/>
      <c r="I98" s="246"/>
      <c r="J98" s="246"/>
      <c r="K98" s="246"/>
      <c r="L98" s="246"/>
      <c r="M98" s="246"/>
      <c r="N98" s="246"/>
      <c r="O98" s="246"/>
      <c r="P98" s="246"/>
    </row>
    <row r="99" spans="1:16" ht="12.75">
      <c r="A99" s="195"/>
      <c r="B99" s="195"/>
      <c r="C99" s="229"/>
      <c r="D99" s="232"/>
      <c r="E99" s="229"/>
      <c r="F99" s="284"/>
      <c r="G99" s="232"/>
      <c r="H99" s="232"/>
      <c r="I99" s="232"/>
      <c r="J99" s="229"/>
      <c r="K99" s="232"/>
      <c r="L99" s="232"/>
      <c r="M99" s="229"/>
      <c r="N99" s="232"/>
      <c r="O99" s="232"/>
      <c r="P99" s="229"/>
    </row>
    <row r="100" spans="3:16" ht="12.75">
      <c r="C100" s="232"/>
      <c r="D100" s="232"/>
      <c r="E100" s="229"/>
      <c r="F100" s="284"/>
      <c r="G100" s="232"/>
      <c r="H100" s="232"/>
      <c r="I100" s="232"/>
      <c r="J100" s="229"/>
      <c r="K100" s="232"/>
      <c r="L100" s="232"/>
      <c r="M100" s="229"/>
      <c r="N100" s="232"/>
      <c r="O100" s="232"/>
      <c r="P100" s="229"/>
    </row>
    <row r="101" spans="3:16" ht="12.75">
      <c r="C101" s="232"/>
      <c r="D101" s="232"/>
      <c r="E101" s="229"/>
      <c r="F101" s="284"/>
      <c r="G101" s="232"/>
      <c r="H101" s="232"/>
      <c r="I101" s="232"/>
      <c r="J101" s="229"/>
      <c r="K101" s="232"/>
      <c r="L101" s="232"/>
      <c r="M101" s="229"/>
      <c r="N101" s="232"/>
      <c r="O101" s="232"/>
      <c r="P101" s="229"/>
    </row>
    <row r="102" spans="3:16" ht="12.75">
      <c r="C102" s="232"/>
      <c r="D102" s="232"/>
      <c r="E102" s="229"/>
      <c r="F102" s="284"/>
      <c r="G102" s="232"/>
      <c r="H102" s="232"/>
      <c r="I102" s="232"/>
      <c r="J102" s="229"/>
      <c r="K102" s="232"/>
      <c r="L102" s="232"/>
      <c r="M102" s="229"/>
      <c r="N102" s="232"/>
      <c r="O102" s="232"/>
      <c r="P102" s="229"/>
    </row>
    <row r="103" spans="1:17" s="203" customFormat="1" ht="21" customHeight="1" hidden="1" thickBot="1">
      <c r="A103" s="247" t="s">
        <v>162</v>
      </c>
      <c r="B103" s="208"/>
      <c r="C103" s="241">
        <v>7490.28</v>
      </c>
      <c r="D103" s="241">
        <v>16073.8</v>
      </c>
      <c r="E103" s="241">
        <v>8057.2</v>
      </c>
      <c r="F103" s="283">
        <v>7859.6</v>
      </c>
      <c r="G103" s="241">
        <v>9320.41</v>
      </c>
      <c r="H103" s="241">
        <v>14248.79</v>
      </c>
      <c r="I103" s="241">
        <v>9171.53</v>
      </c>
      <c r="J103" s="241">
        <v>7191.12</v>
      </c>
      <c r="K103" s="241">
        <v>7828.12</v>
      </c>
      <c r="L103" s="241">
        <v>4836.86</v>
      </c>
      <c r="M103" s="300">
        <v>20622.07</v>
      </c>
      <c r="N103" s="241"/>
      <c r="O103" s="241"/>
      <c r="P103" s="241">
        <f>SUM(C103:O103)</f>
        <v>112699.78</v>
      </c>
      <c r="Q103" s="208"/>
    </row>
    <row r="104" spans="1:17" ht="19.5" hidden="1" thickBot="1">
      <c r="A104" s="196" t="s">
        <v>159</v>
      </c>
      <c r="B104" s="197"/>
      <c r="C104" s="228">
        <v>8476</v>
      </c>
      <c r="D104" s="228">
        <v>11546</v>
      </c>
      <c r="E104" s="228">
        <v>12056</v>
      </c>
      <c r="F104" s="228">
        <v>9496</v>
      </c>
      <c r="G104" s="228">
        <v>13386</v>
      </c>
      <c r="H104" s="228">
        <v>14606</v>
      </c>
      <c r="I104" s="228">
        <v>15646</v>
      </c>
      <c r="J104" s="228">
        <v>12546</v>
      </c>
      <c r="K104" s="228">
        <v>7966</v>
      </c>
      <c r="L104" s="228">
        <v>4906</v>
      </c>
      <c r="M104" s="228">
        <v>13786</v>
      </c>
      <c r="N104" s="228"/>
      <c r="O104" s="228"/>
      <c r="P104" s="228">
        <f>SUM(C104:O104)</f>
        <v>124416</v>
      </c>
      <c r="Q104" s="1"/>
    </row>
    <row r="105" spans="1:18" ht="19.5" hidden="1" thickBot="1">
      <c r="A105" s="198" t="s">
        <v>160</v>
      </c>
      <c r="B105" s="199"/>
      <c r="C105" s="259">
        <f>SUM(C103-C104)</f>
        <v>-985.7200000000003</v>
      </c>
      <c r="D105" s="285">
        <f aca="true" t="shared" si="15" ref="D105:O105">SUM(D103-D104)</f>
        <v>4527.799999999999</v>
      </c>
      <c r="E105" s="259">
        <f t="shared" si="15"/>
        <v>-3998.8</v>
      </c>
      <c r="F105" s="259">
        <f t="shared" si="15"/>
        <v>-1636.3999999999996</v>
      </c>
      <c r="G105" s="259">
        <f t="shared" si="15"/>
        <v>-4065.59</v>
      </c>
      <c r="H105" s="259">
        <f t="shared" si="15"/>
        <v>-357.2099999999991</v>
      </c>
      <c r="I105" s="259">
        <f t="shared" si="15"/>
        <v>-6474.469999999999</v>
      </c>
      <c r="J105" s="259">
        <f t="shared" si="15"/>
        <v>-5354.88</v>
      </c>
      <c r="K105" s="259">
        <f t="shared" si="15"/>
        <v>-137.8800000000001</v>
      </c>
      <c r="L105" s="259">
        <f t="shared" si="15"/>
        <v>-69.14000000000033</v>
      </c>
      <c r="M105" s="230">
        <f t="shared" si="15"/>
        <v>6836.07</v>
      </c>
      <c r="N105" s="259">
        <f t="shared" si="15"/>
        <v>0</v>
      </c>
      <c r="O105" s="259">
        <f t="shared" si="15"/>
        <v>0</v>
      </c>
      <c r="P105" s="259">
        <f>SUM(C105:O105)</f>
        <v>-11716.220000000001</v>
      </c>
      <c r="Q105" s="91"/>
      <c r="R105" s="92"/>
    </row>
    <row r="106" spans="3:16" ht="12.75"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</row>
    <row r="107" spans="3:16" ht="12.75"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</row>
    <row r="108" spans="3:16" ht="12.75"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</row>
    <row r="109" spans="3:16" ht="12.75"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</row>
    <row r="110" spans="3:16" ht="12.75"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</row>
    <row r="111" spans="3:16" ht="12.75"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</row>
    <row r="112" spans="3:16" ht="12.75"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</row>
  </sheetData>
  <printOptions horizontalCentered="1"/>
  <pageMargins left="0.6299212598425197" right="0.2362204724409449" top="0" bottom="0" header="0.03937007874015748" footer="0.11811023622047245"/>
  <pageSetup horizontalDpi="300" verticalDpi="300" orientation="landscape" paperSize="9" scale="43" r:id="rId1"/>
  <headerFooter alignWithMargins="0">
    <oddHeader>&amp;LCITY LEISURE&amp;R50% INCOME SHARE = #   VAT EXEMPT = *</oddHeader>
    <oddFooter>&amp;RCompiled by : G. Walter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106"/>
  <sheetViews>
    <sheetView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0" style="0" hidden="1" customWidth="1"/>
    <col min="3" max="14" width="15.7109375" style="0" customWidth="1"/>
    <col min="15" max="15" width="15.7109375" style="64" customWidth="1"/>
    <col min="16" max="16" width="22.00390625" style="0" customWidth="1"/>
    <col min="17" max="17" width="20.8515625" style="0" hidden="1" customWidth="1"/>
    <col min="18" max="18" width="18.28125" style="0" customWidth="1"/>
  </cols>
  <sheetData>
    <row r="1" spans="1:16" ht="26.25">
      <c r="A1" s="73" t="s">
        <v>231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8"/>
      <c r="P1" s="12"/>
    </row>
    <row r="2" spans="1:16" ht="20.25">
      <c r="A2" s="72" t="s">
        <v>65</v>
      </c>
      <c r="B2" s="3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68"/>
      <c r="P2" s="12"/>
    </row>
    <row r="3" spans="1:16" ht="6" customHeight="1" thickBot="1">
      <c r="A3" s="72"/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68"/>
      <c r="P3" s="12"/>
    </row>
    <row r="4" spans="1:16" s="109" customFormat="1" ht="37.5" customHeight="1" thickBot="1">
      <c r="A4" s="107"/>
      <c r="B4" s="108"/>
      <c r="C4" s="294" t="s">
        <v>212</v>
      </c>
      <c r="D4" s="294" t="s">
        <v>213</v>
      </c>
      <c r="E4" s="295" t="s">
        <v>214</v>
      </c>
      <c r="F4" s="294" t="s">
        <v>215</v>
      </c>
      <c r="G4" s="295" t="s">
        <v>216</v>
      </c>
      <c r="H4" s="294" t="s">
        <v>217</v>
      </c>
      <c r="I4" s="295" t="s">
        <v>218</v>
      </c>
      <c r="J4" s="294" t="s">
        <v>219</v>
      </c>
      <c r="K4" s="295" t="s">
        <v>220</v>
      </c>
      <c r="L4" s="294" t="s">
        <v>221</v>
      </c>
      <c r="M4" s="295" t="s">
        <v>222</v>
      </c>
      <c r="N4" s="294" t="s">
        <v>223</v>
      </c>
      <c r="O4" s="294" t="s">
        <v>224</v>
      </c>
      <c r="P4" s="127" t="s">
        <v>3</v>
      </c>
    </row>
    <row r="5" spans="1:16" ht="18.75">
      <c r="A5" s="137" t="s">
        <v>4</v>
      </c>
      <c r="B5" s="5"/>
      <c r="C5" s="18"/>
      <c r="D5" s="5"/>
      <c r="E5" s="18"/>
      <c r="F5" s="5"/>
      <c r="G5" s="18"/>
      <c r="H5" s="5"/>
      <c r="I5" s="18"/>
      <c r="J5" s="5"/>
      <c r="K5" s="18"/>
      <c r="L5" s="5"/>
      <c r="M5" s="18"/>
      <c r="N5" s="13"/>
      <c r="O5" s="69"/>
      <c r="P5" s="172"/>
    </row>
    <row r="6" spans="1:17" ht="12.75">
      <c r="A6" s="84" t="s">
        <v>5</v>
      </c>
      <c r="B6" s="6"/>
      <c r="C6" s="212">
        <v>805.9</v>
      </c>
      <c r="D6" s="244">
        <v>769.85</v>
      </c>
      <c r="E6" s="212">
        <v>868.1</v>
      </c>
      <c r="F6" s="244">
        <v>817.5</v>
      </c>
      <c r="G6" s="212">
        <v>945.65</v>
      </c>
      <c r="H6" s="244">
        <v>813</v>
      </c>
      <c r="I6" s="212">
        <v>773.95</v>
      </c>
      <c r="J6" s="244">
        <v>851.15</v>
      </c>
      <c r="K6" s="212">
        <v>733.15</v>
      </c>
      <c r="L6" s="244">
        <v>463.2</v>
      </c>
      <c r="M6" s="212">
        <v>729.5</v>
      </c>
      <c r="N6" s="245"/>
      <c r="O6" s="212"/>
      <c r="P6" s="214">
        <f aca="true" t="shared" si="0" ref="P6:P15">SUM(C6:O6)</f>
        <v>8570.949999999999</v>
      </c>
      <c r="Q6" s="1"/>
    </row>
    <row r="7" spans="1:17" ht="12.75">
      <c r="A7" s="84" t="s">
        <v>6</v>
      </c>
      <c r="B7" s="6"/>
      <c r="C7" s="212">
        <v>495.13</v>
      </c>
      <c r="D7" s="244">
        <v>376.75</v>
      </c>
      <c r="E7" s="212">
        <v>437.15</v>
      </c>
      <c r="F7" s="244">
        <v>354.76</v>
      </c>
      <c r="G7" s="212">
        <v>508.62</v>
      </c>
      <c r="H7" s="244">
        <v>442.29</v>
      </c>
      <c r="I7" s="212">
        <v>396.49</v>
      </c>
      <c r="J7" s="244">
        <v>458.87</v>
      </c>
      <c r="K7" s="212">
        <v>429.33</v>
      </c>
      <c r="L7" s="244">
        <v>233.41</v>
      </c>
      <c r="M7" s="212">
        <v>428.08</v>
      </c>
      <c r="N7" s="245"/>
      <c r="O7" s="212"/>
      <c r="P7" s="214">
        <f t="shared" si="0"/>
        <v>4560.879999999999</v>
      </c>
      <c r="Q7" s="1"/>
    </row>
    <row r="8" spans="1:17" ht="12.75">
      <c r="A8" s="84" t="s">
        <v>19</v>
      </c>
      <c r="B8" s="6"/>
      <c r="C8" s="212">
        <v>1525.71</v>
      </c>
      <c r="D8" s="244">
        <v>1343.35</v>
      </c>
      <c r="E8" s="212">
        <v>1561.5</v>
      </c>
      <c r="F8" s="244">
        <v>1415.4</v>
      </c>
      <c r="G8" s="212">
        <v>1828.25</v>
      </c>
      <c r="H8" s="244">
        <v>1595.25</v>
      </c>
      <c r="I8" s="212">
        <v>1411.35</v>
      </c>
      <c r="J8" s="244">
        <v>1382.35</v>
      </c>
      <c r="K8" s="212">
        <v>1145.52</v>
      </c>
      <c r="L8" s="244">
        <v>684.2</v>
      </c>
      <c r="M8" s="212">
        <v>1052.96</v>
      </c>
      <c r="N8" s="245"/>
      <c r="O8" s="212"/>
      <c r="P8" s="214">
        <f t="shared" si="0"/>
        <v>14945.84</v>
      </c>
      <c r="Q8" s="1"/>
    </row>
    <row r="9" spans="1:17" ht="12.75">
      <c r="A9" s="84" t="s">
        <v>7</v>
      </c>
      <c r="B9" s="6"/>
      <c r="C9" s="212">
        <v>222.1</v>
      </c>
      <c r="D9" s="244">
        <v>244.51</v>
      </c>
      <c r="E9" s="212">
        <v>273.65</v>
      </c>
      <c r="F9" s="244">
        <v>265.2</v>
      </c>
      <c r="G9" s="212">
        <v>254.8</v>
      </c>
      <c r="H9" s="244">
        <v>211.45</v>
      </c>
      <c r="I9" s="212">
        <v>231.4</v>
      </c>
      <c r="J9" s="244">
        <v>253</v>
      </c>
      <c r="K9" s="212">
        <v>218.7</v>
      </c>
      <c r="L9" s="244">
        <v>136.05</v>
      </c>
      <c r="M9" s="212">
        <v>219.45</v>
      </c>
      <c r="N9" s="245"/>
      <c r="O9" s="212"/>
      <c r="P9" s="214">
        <f t="shared" si="0"/>
        <v>2530.31</v>
      </c>
      <c r="Q9" s="1"/>
    </row>
    <row r="10" spans="1:17" ht="12.75">
      <c r="A10" s="84" t="s">
        <v>38</v>
      </c>
      <c r="B10" s="6"/>
      <c r="C10" s="212">
        <v>320.05</v>
      </c>
      <c r="D10" s="244">
        <v>264.95</v>
      </c>
      <c r="E10" s="212">
        <v>265.25</v>
      </c>
      <c r="F10" s="244">
        <v>264.65</v>
      </c>
      <c r="G10" s="212">
        <v>301</v>
      </c>
      <c r="H10" s="244">
        <v>249.15</v>
      </c>
      <c r="I10" s="212">
        <v>249.65</v>
      </c>
      <c r="J10" s="244">
        <v>247.6</v>
      </c>
      <c r="K10" s="212">
        <v>274</v>
      </c>
      <c r="L10" s="244">
        <v>173.45</v>
      </c>
      <c r="M10" s="212">
        <v>302.7</v>
      </c>
      <c r="N10" s="245"/>
      <c r="O10" s="212"/>
      <c r="P10" s="214">
        <f t="shared" si="0"/>
        <v>2912.45</v>
      </c>
      <c r="Q10" s="1"/>
    </row>
    <row r="11" spans="1:17" ht="12.75">
      <c r="A11" s="84" t="s">
        <v>252</v>
      </c>
      <c r="B11" s="6"/>
      <c r="C11" s="212"/>
      <c r="D11" s="244"/>
      <c r="E11" s="212"/>
      <c r="F11" s="244"/>
      <c r="G11" s="212"/>
      <c r="H11" s="244"/>
      <c r="I11" s="212"/>
      <c r="J11" s="244"/>
      <c r="K11" s="212"/>
      <c r="L11" s="244"/>
      <c r="M11" s="212">
        <v>550.35</v>
      </c>
      <c r="N11" s="245"/>
      <c r="O11" s="212"/>
      <c r="P11" s="214"/>
      <c r="Q11" s="1"/>
    </row>
    <row r="12" spans="1:17" ht="12.75">
      <c r="A12" s="84" t="s">
        <v>20</v>
      </c>
      <c r="B12" s="6"/>
      <c r="C12" s="212">
        <v>248.16</v>
      </c>
      <c r="D12" s="244">
        <v>396.17</v>
      </c>
      <c r="E12" s="212">
        <v>291.2</v>
      </c>
      <c r="F12" s="244">
        <v>374.41</v>
      </c>
      <c r="G12" s="212">
        <v>370.44</v>
      </c>
      <c r="H12" s="244">
        <v>240.81</v>
      </c>
      <c r="I12" s="212">
        <v>429.81</v>
      </c>
      <c r="J12" s="244">
        <v>272.22</v>
      </c>
      <c r="K12" s="212">
        <v>184.45</v>
      </c>
      <c r="L12" s="244">
        <v>246.58</v>
      </c>
      <c r="M12" s="212">
        <v>214.93</v>
      </c>
      <c r="N12" s="245"/>
      <c r="O12" s="212"/>
      <c r="P12" s="214">
        <f t="shared" si="0"/>
        <v>3269.18</v>
      </c>
      <c r="Q12" s="1"/>
    </row>
    <row r="13" spans="1:17" ht="12.75">
      <c r="A13" s="84" t="s">
        <v>164</v>
      </c>
      <c r="B13" s="7"/>
      <c r="C13" s="212">
        <v>551.45</v>
      </c>
      <c r="D13" s="244">
        <v>427.45</v>
      </c>
      <c r="E13" s="212">
        <v>231.25</v>
      </c>
      <c r="F13" s="244">
        <v>126.75</v>
      </c>
      <c r="G13" s="212">
        <v>62.5</v>
      </c>
      <c r="H13" s="244">
        <v>3586.95</v>
      </c>
      <c r="I13" s="212">
        <v>2688.55</v>
      </c>
      <c r="J13" s="244">
        <v>925.2</v>
      </c>
      <c r="K13" s="212">
        <v>518.2</v>
      </c>
      <c r="L13" s="244">
        <v>217.6</v>
      </c>
      <c r="M13" s="212">
        <v>1030.25</v>
      </c>
      <c r="N13" s="245"/>
      <c r="O13" s="212"/>
      <c r="P13" s="214">
        <f t="shared" si="0"/>
        <v>10366.150000000001</v>
      </c>
      <c r="Q13" s="1"/>
    </row>
    <row r="14" spans="1:17" ht="12.75">
      <c r="A14" s="84" t="s">
        <v>244</v>
      </c>
      <c r="B14" s="7"/>
      <c r="C14" s="212">
        <v>0</v>
      </c>
      <c r="D14" s="244">
        <v>0</v>
      </c>
      <c r="E14" s="212">
        <v>0</v>
      </c>
      <c r="F14" s="244">
        <v>0</v>
      </c>
      <c r="G14" s="212">
        <v>0</v>
      </c>
      <c r="H14" s="244">
        <v>0</v>
      </c>
      <c r="I14" s="212">
        <v>13.34</v>
      </c>
      <c r="J14" s="244">
        <v>0</v>
      </c>
      <c r="K14" s="212">
        <v>0</v>
      </c>
      <c r="L14" s="244">
        <v>0</v>
      </c>
      <c r="M14" s="212">
        <v>16.67</v>
      </c>
      <c r="N14" s="245"/>
      <c r="O14" s="212"/>
      <c r="P14" s="214">
        <f t="shared" si="0"/>
        <v>30.01</v>
      </c>
      <c r="Q14" s="1"/>
    </row>
    <row r="15" spans="1:17" ht="12.75">
      <c r="A15" s="84" t="s">
        <v>21</v>
      </c>
      <c r="B15" s="6"/>
      <c r="C15" s="212">
        <v>0.4</v>
      </c>
      <c r="D15" s="244">
        <v>0</v>
      </c>
      <c r="E15" s="212">
        <v>0</v>
      </c>
      <c r="F15" s="244">
        <v>0</v>
      </c>
      <c r="G15" s="212">
        <v>0</v>
      </c>
      <c r="H15" s="244">
        <v>0</v>
      </c>
      <c r="I15" s="212">
        <v>0</v>
      </c>
      <c r="J15" s="244">
        <v>0</v>
      </c>
      <c r="K15" s="212">
        <v>0</v>
      </c>
      <c r="L15" s="244">
        <v>0</v>
      </c>
      <c r="M15" s="212">
        <v>0</v>
      </c>
      <c r="N15" s="245"/>
      <c r="O15" s="212"/>
      <c r="P15" s="214">
        <f t="shared" si="0"/>
        <v>0.4</v>
      </c>
      <c r="Q15" s="1"/>
    </row>
    <row r="16" spans="1:17" s="92" customFormat="1" ht="16.5" customHeight="1" thickBot="1">
      <c r="A16" s="134" t="s">
        <v>142</v>
      </c>
      <c r="B16" s="139"/>
      <c r="C16" s="219">
        <f aca="true" t="shared" si="1" ref="C16:P16">SUM(C6:C15)</f>
        <v>4168.9</v>
      </c>
      <c r="D16" s="219">
        <f t="shared" si="1"/>
        <v>3823.0299999999997</v>
      </c>
      <c r="E16" s="219">
        <f t="shared" si="1"/>
        <v>3928.1</v>
      </c>
      <c r="F16" s="219">
        <f t="shared" si="1"/>
        <v>3618.6699999999996</v>
      </c>
      <c r="G16" s="219">
        <f t="shared" si="1"/>
        <v>4271.26</v>
      </c>
      <c r="H16" s="219">
        <f t="shared" si="1"/>
        <v>7138.9</v>
      </c>
      <c r="I16" s="219">
        <f t="shared" si="1"/>
        <v>6194.540000000001</v>
      </c>
      <c r="J16" s="219">
        <f t="shared" si="1"/>
        <v>4390.389999999999</v>
      </c>
      <c r="K16" s="219">
        <f t="shared" si="1"/>
        <v>3503.3499999999995</v>
      </c>
      <c r="L16" s="219">
        <f t="shared" si="1"/>
        <v>2154.49</v>
      </c>
      <c r="M16" s="219">
        <f t="shared" si="1"/>
        <v>4544.889999999999</v>
      </c>
      <c r="N16" s="219">
        <f t="shared" si="1"/>
        <v>0</v>
      </c>
      <c r="O16" s="219">
        <f t="shared" si="1"/>
        <v>0</v>
      </c>
      <c r="P16" s="219">
        <f t="shared" si="1"/>
        <v>47186.170000000006</v>
      </c>
      <c r="Q16" s="91"/>
    </row>
    <row r="17" spans="1:17" ht="6" customHeight="1" thickTop="1">
      <c r="A17" s="85"/>
      <c r="B17" s="6"/>
      <c r="C17" s="256"/>
      <c r="D17" s="257"/>
      <c r="E17" s="256"/>
      <c r="F17" s="257"/>
      <c r="G17" s="256"/>
      <c r="H17" s="257"/>
      <c r="I17" s="256"/>
      <c r="J17" s="257"/>
      <c r="K17" s="256"/>
      <c r="L17" s="257"/>
      <c r="M17" s="256"/>
      <c r="N17" s="257"/>
      <c r="O17" s="256"/>
      <c r="P17" s="258"/>
      <c r="Q17" s="1"/>
    </row>
    <row r="18" spans="1:17" ht="18.75">
      <c r="A18" s="137" t="s">
        <v>8</v>
      </c>
      <c r="B18" s="7"/>
      <c r="C18" s="212"/>
      <c r="D18" s="244"/>
      <c r="E18" s="212"/>
      <c r="F18" s="244"/>
      <c r="G18" s="212"/>
      <c r="H18" s="244"/>
      <c r="I18" s="212"/>
      <c r="J18" s="244"/>
      <c r="K18" s="212"/>
      <c r="L18" s="244"/>
      <c r="M18" s="212"/>
      <c r="N18" s="245"/>
      <c r="O18" s="212"/>
      <c r="P18" s="217"/>
      <c r="Q18" s="1"/>
    </row>
    <row r="19" spans="1:17" ht="12.75">
      <c r="A19" s="84" t="s">
        <v>22</v>
      </c>
      <c r="B19" s="7"/>
      <c r="C19" s="212">
        <v>524</v>
      </c>
      <c r="D19" s="244">
        <v>449.47</v>
      </c>
      <c r="E19" s="212">
        <v>509.48</v>
      </c>
      <c r="F19" s="244">
        <v>471.95</v>
      </c>
      <c r="G19" s="212">
        <v>561</v>
      </c>
      <c r="H19" s="244">
        <v>469.4</v>
      </c>
      <c r="I19" s="212">
        <v>350.8</v>
      </c>
      <c r="J19" s="244">
        <v>375.5</v>
      </c>
      <c r="K19" s="212">
        <v>373.15</v>
      </c>
      <c r="L19" s="244">
        <v>206.65</v>
      </c>
      <c r="M19" s="212">
        <v>439.9</v>
      </c>
      <c r="N19" s="245"/>
      <c r="O19" s="212"/>
      <c r="P19" s="214">
        <f aca="true" t="shared" si="2" ref="P19:P29">SUM(C19:O19)</f>
        <v>4731.3</v>
      </c>
      <c r="Q19" s="1"/>
    </row>
    <row r="20" spans="1:17" ht="12.75">
      <c r="A20" s="84" t="s">
        <v>163</v>
      </c>
      <c r="B20" s="7"/>
      <c r="C20" s="212">
        <v>61</v>
      </c>
      <c r="D20" s="244">
        <v>61</v>
      </c>
      <c r="E20" s="212">
        <v>60</v>
      </c>
      <c r="F20" s="244">
        <v>66</v>
      </c>
      <c r="G20" s="212">
        <v>63</v>
      </c>
      <c r="H20" s="244">
        <v>55</v>
      </c>
      <c r="I20" s="212">
        <v>97</v>
      </c>
      <c r="J20" s="244">
        <v>91</v>
      </c>
      <c r="K20" s="212">
        <v>76</v>
      </c>
      <c r="L20" s="244">
        <v>40</v>
      </c>
      <c r="M20" s="212">
        <v>77</v>
      </c>
      <c r="N20" s="245"/>
      <c r="O20" s="212"/>
      <c r="P20" s="214">
        <f t="shared" si="2"/>
        <v>747</v>
      </c>
      <c r="Q20" s="1"/>
    </row>
    <row r="21" spans="1:17" ht="12.75">
      <c r="A21" s="84" t="s">
        <v>185</v>
      </c>
      <c r="B21" s="7"/>
      <c r="C21" s="212">
        <v>0</v>
      </c>
      <c r="D21" s="244">
        <v>0</v>
      </c>
      <c r="E21" s="212">
        <v>0</v>
      </c>
      <c r="F21" s="244">
        <v>0</v>
      </c>
      <c r="G21" s="212">
        <v>0</v>
      </c>
      <c r="H21" s="244">
        <v>0</v>
      </c>
      <c r="I21" s="212">
        <v>0</v>
      </c>
      <c r="J21" s="244">
        <v>0</v>
      </c>
      <c r="K21" s="212">
        <v>0</v>
      </c>
      <c r="L21" s="244">
        <v>0</v>
      </c>
      <c r="M21" s="212">
        <v>0</v>
      </c>
      <c r="N21" s="245"/>
      <c r="O21" s="212"/>
      <c r="P21" s="214">
        <f t="shared" si="2"/>
        <v>0</v>
      </c>
      <c r="Q21" s="1"/>
    </row>
    <row r="22" spans="1:17" ht="12.75">
      <c r="A22" s="84" t="s">
        <v>23</v>
      </c>
      <c r="B22" s="7"/>
      <c r="C22" s="212">
        <v>173.2</v>
      </c>
      <c r="D22" s="244">
        <v>190.55</v>
      </c>
      <c r="E22" s="212">
        <v>269</v>
      </c>
      <c r="F22" s="244">
        <v>52</v>
      </c>
      <c r="G22" s="212">
        <v>43.65</v>
      </c>
      <c r="H22" s="244">
        <v>34.2</v>
      </c>
      <c r="I22" s="212">
        <v>40.2</v>
      </c>
      <c r="J22" s="244">
        <v>189.8</v>
      </c>
      <c r="K22" s="212">
        <v>52.5</v>
      </c>
      <c r="L22" s="244">
        <v>41.6</v>
      </c>
      <c r="M22" s="212">
        <v>100.05</v>
      </c>
      <c r="N22" s="245"/>
      <c r="O22" s="212"/>
      <c r="P22" s="214">
        <f t="shared" si="2"/>
        <v>1186.75</v>
      </c>
      <c r="Q22" s="1"/>
    </row>
    <row r="23" spans="1:17" ht="12.75">
      <c r="A23" s="84" t="s">
        <v>243</v>
      </c>
      <c r="B23" s="7"/>
      <c r="C23" s="212">
        <v>0</v>
      </c>
      <c r="D23" s="244">
        <v>0</v>
      </c>
      <c r="E23" s="212">
        <v>0</v>
      </c>
      <c r="F23" s="244">
        <v>0</v>
      </c>
      <c r="G23" s="212">
        <v>0</v>
      </c>
      <c r="H23" s="244">
        <v>8</v>
      </c>
      <c r="I23" s="212">
        <v>0</v>
      </c>
      <c r="J23" s="244">
        <v>0</v>
      </c>
      <c r="K23" s="212">
        <v>0</v>
      </c>
      <c r="L23" s="244">
        <v>0</v>
      </c>
      <c r="M23" s="212">
        <v>0</v>
      </c>
      <c r="N23" s="245"/>
      <c r="O23" s="212"/>
      <c r="P23" s="214">
        <f t="shared" si="2"/>
        <v>8</v>
      </c>
      <c r="Q23" s="1"/>
    </row>
    <row r="24" spans="1:17" ht="12.75">
      <c r="A24" s="84" t="s">
        <v>24</v>
      </c>
      <c r="B24" s="7"/>
      <c r="C24" s="212">
        <v>194.8</v>
      </c>
      <c r="D24" s="244">
        <v>234.2</v>
      </c>
      <c r="E24" s="212">
        <v>226.6</v>
      </c>
      <c r="F24" s="244">
        <v>288.1</v>
      </c>
      <c r="G24" s="212">
        <v>176</v>
      </c>
      <c r="H24" s="244">
        <v>159.5</v>
      </c>
      <c r="I24" s="212">
        <v>278.3</v>
      </c>
      <c r="J24" s="244">
        <v>257.6</v>
      </c>
      <c r="K24" s="212">
        <v>265.2</v>
      </c>
      <c r="L24" s="244">
        <v>160.8</v>
      </c>
      <c r="M24" s="212">
        <v>276.15</v>
      </c>
      <c r="N24" s="245"/>
      <c r="O24" s="212"/>
      <c r="P24" s="214">
        <f t="shared" si="2"/>
        <v>2517.25</v>
      </c>
      <c r="Q24" s="1"/>
    </row>
    <row r="25" spans="1:17" ht="12.75">
      <c r="A25" s="84" t="s">
        <v>227</v>
      </c>
      <c r="B25" s="7"/>
      <c r="C25" s="212">
        <v>0</v>
      </c>
      <c r="D25" s="244">
        <v>0</v>
      </c>
      <c r="E25" s="212">
        <v>0</v>
      </c>
      <c r="F25" s="244">
        <v>0</v>
      </c>
      <c r="G25" s="212">
        <v>818.4</v>
      </c>
      <c r="H25" s="244">
        <v>596.1</v>
      </c>
      <c r="I25" s="212">
        <v>0</v>
      </c>
      <c r="J25" s="244">
        <v>2.2</v>
      </c>
      <c r="K25" s="212">
        <v>0</v>
      </c>
      <c r="L25" s="244">
        <v>0</v>
      </c>
      <c r="M25" s="212">
        <v>0</v>
      </c>
      <c r="N25" s="245"/>
      <c r="O25" s="212"/>
      <c r="P25" s="214">
        <f t="shared" si="2"/>
        <v>1416.7</v>
      </c>
      <c r="Q25" s="1"/>
    </row>
    <row r="26" spans="1:17" ht="12.75">
      <c r="A26" s="84" t="s">
        <v>247</v>
      </c>
      <c r="B26" s="7"/>
      <c r="C26" s="212">
        <v>0</v>
      </c>
      <c r="D26" s="244">
        <v>0</v>
      </c>
      <c r="E26" s="212">
        <v>0</v>
      </c>
      <c r="F26" s="244">
        <v>0</v>
      </c>
      <c r="G26" s="212">
        <v>323.1</v>
      </c>
      <c r="H26" s="244">
        <v>577.65</v>
      </c>
      <c r="I26" s="212">
        <v>0</v>
      </c>
      <c r="J26" s="244">
        <v>200</v>
      </c>
      <c r="K26" s="212">
        <v>0</v>
      </c>
      <c r="L26" s="244">
        <v>0</v>
      </c>
      <c r="M26" s="212">
        <v>0</v>
      </c>
      <c r="N26" s="245"/>
      <c r="O26" s="212"/>
      <c r="P26" s="214">
        <f t="shared" si="2"/>
        <v>1100.75</v>
      </c>
      <c r="Q26" s="1"/>
    </row>
    <row r="27" spans="1:17" ht="12.75">
      <c r="A27" s="84" t="s">
        <v>25</v>
      </c>
      <c r="B27" s="7"/>
      <c r="C27" s="212">
        <v>419.9</v>
      </c>
      <c r="D27" s="244">
        <v>474.9</v>
      </c>
      <c r="E27" s="212">
        <v>458.6</v>
      </c>
      <c r="F27" s="244">
        <v>405.05</v>
      </c>
      <c r="G27" s="212">
        <v>515</v>
      </c>
      <c r="H27" s="244">
        <v>412.65</v>
      </c>
      <c r="I27" s="212">
        <v>546.6</v>
      </c>
      <c r="J27" s="244">
        <v>411.85</v>
      </c>
      <c r="K27" s="212">
        <v>479.1</v>
      </c>
      <c r="L27" s="244">
        <v>352.7</v>
      </c>
      <c r="M27" s="212">
        <v>561.79</v>
      </c>
      <c r="N27" s="245"/>
      <c r="O27" s="212"/>
      <c r="P27" s="214">
        <f t="shared" si="2"/>
        <v>5038.139999999999</v>
      </c>
      <c r="Q27" s="1"/>
    </row>
    <row r="28" spans="1:17" ht="12.75">
      <c r="A28" s="84" t="s">
        <v>90</v>
      </c>
      <c r="B28" s="7"/>
      <c r="C28" s="212">
        <v>75.36</v>
      </c>
      <c r="D28" s="244">
        <v>63.96</v>
      </c>
      <c r="E28" s="212">
        <v>72.83</v>
      </c>
      <c r="F28" s="244">
        <v>82.49</v>
      </c>
      <c r="G28" s="212">
        <v>57.34</v>
      </c>
      <c r="H28" s="244">
        <v>8.34</v>
      </c>
      <c r="I28" s="212">
        <v>58.52</v>
      </c>
      <c r="J28" s="244">
        <v>72.95</v>
      </c>
      <c r="K28" s="212">
        <v>34.3</v>
      </c>
      <c r="L28" s="244">
        <v>39.2</v>
      </c>
      <c r="M28" s="212">
        <v>9.8</v>
      </c>
      <c r="N28" s="245"/>
      <c r="O28" s="212"/>
      <c r="P28" s="214">
        <f t="shared" si="2"/>
        <v>575.0899999999999</v>
      </c>
      <c r="Q28" s="1"/>
    </row>
    <row r="29" spans="1:17" ht="12.75">
      <c r="A29" s="84" t="s">
        <v>174</v>
      </c>
      <c r="B29" s="7"/>
      <c r="C29" s="212">
        <v>586.9</v>
      </c>
      <c r="D29" s="244">
        <v>756</v>
      </c>
      <c r="E29" s="212">
        <v>550</v>
      </c>
      <c r="F29" s="244">
        <v>812.3</v>
      </c>
      <c r="G29" s="212">
        <v>528</v>
      </c>
      <c r="H29" s="244">
        <v>1819</v>
      </c>
      <c r="I29" s="212">
        <v>940</v>
      </c>
      <c r="J29" s="244">
        <v>628.5</v>
      </c>
      <c r="K29" s="212">
        <v>824.5</v>
      </c>
      <c r="L29" s="244">
        <v>356</v>
      </c>
      <c r="M29" s="212">
        <v>1147.8</v>
      </c>
      <c r="N29" s="245"/>
      <c r="O29" s="212"/>
      <c r="P29" s="214">
        <f t="shared" si="2"/>
        <v>8949</v>
      </c>
      <c r="Q29" s="1"/>
    </row>
    <row r="30" spans="1:17" ht="12.75">
      <c r="A30" s="84" t="s">
        <v>171</v>
      </c>
      <c r="B30" s="7"/>
      <c r="C30" s="212">
        <v>4632.45</v>
      </c>
      <c r="D30" s="244">
        <v>4230</v>
      </c>
      <c r="E30" s="212">
        <v>3894.8</v>
      </c>
      <c r="F30" s="244">
        <v>3713.8</v>
      </c>
      <c r="G30" s="212">
        <v>3677.4</v>
      </c>
      <c r="H30" s="244">
        <v>3535.83</v>
      </c>
      <c r="I30" s="212">
        <v>3581.15</v>
      </c>
      <c r="J30" s="244">
        <v>3782.78</v>
      </c>
      <c r="K30" s="212">
        <v>3871.05</v>
      </c>
      <c r="L30" s="244">
        <v>2070.35</v>
      </c>
      <c r="M30" s="212">
        <v>4467.8</v>
      </c>
      <c r="N30" s="245"/>
      <c r="O30" s="212"/>
      <c r="P30" s="214">
        <f aca="true" t="shared" si="3" ref="P30:P39">SUM(C30:O30)</f>
        <v>41457.41</v>
      </c>
      <c r="Q30" s="1"/>
    </row>
    <row r="31" spans="1:17" ht="12.75">
      <c r="A31" s="84" t="s">
        <v>172</v>
      </c>
      <c r="B31" s="7"/>
      <c r="C31" s="212">
        <v>571.75</v>
      </c>
      <c r="D31" s="244">
        <v>539.75</v>
      </c>
      <c r="E31" s="212">
        <v>466.75</v>
      </c>
      <c r="F31" s="244">
        <v>506.25</v>
      </c>
      <c r="G31" s="212">
        <v>338.25</v>
      </c>
      <c r="H31" s="244">
        <v>442.25</v>
      </c>
      <c r="I31" s="212">
        <v>594</v>
      </c>
      <c r="J31" s="244">
        <v>432.5</v>
      </c>
      <c r="K31" s="212">
        <v>451.75</v>
      </c>
      <c r="L31" s="244">
        <v>181.5</v>
      </c>
      <c r="M31" s="212">
        <v>626.05</v>
      </c>
      <c r="N31" s="245"/>
      <c r="O31" s="212"/>
      <c r="P31" s="214">
        <f t="shared" si="3"/>
        <v>5150.8</v>
      </c>
      <c r="Q31" s="1"/>
    </row>
    <row r="32" spans="1:17" ht="12.75">
      <c r="A32" s="84" t="s">
        <v>112</v>
      </c>
      <c r="B32" s="7"/>
      <c r="C32" s="212">
        <v>0</v>
      </c>
      <c r="D32" s="244">
        <v>0</v>
      </c>
      <c r="E32" s="212">
        <v>0</v>
      </c>
      <c r="F32" s="244">
        <v>0</v>
      </c>
      <c r="G32" s="212">
        <v>0</v>
      </c>
      <c r="H32" s="244">
        <v>0</v>
      </c>
      <c r="I32" s="212">
        <v>0</v>
      </c>
      <c r="J32" s="244">
        <v>3.3</v>
      </c>
      <c r="K32" s="212">
        <v>0</v>
      </c>
      <c r="L32" s="244">
        <v>2.25</v>
      </c>
      <c r="M32" s="212">
        <v>0</v>
      </c>
      <c r="N32" s="245"/>
      <c r="O32" s="212"/>
      <c r="P32" s="214">
        <f t="shared" si="3"/>
        <v>5.55</v>
      </c>
      <c r="Q32" s="1"/>
    </row>
    <row r="33" spans="1:17" ht="12.75">
      <c r="A33" s="84" t="s">
        <v>27</v>
      </c>
      <c r="B33" s="7"/>
      <c r="C33" s="212">
        <v>21.95</v>
      </c>
      <c r="D33" s="244">
        <v>8.4</v>
      </c>
      <c r="E33" s="212">
        <v>4.5</v>
      </c>
      <c r="F33" s="244">
        <v>12.3</v>
      </c>
      <c r="G33" s="212">
        <v>11.25</v>
      </c>
      <c r="H33" s="244">
        <v>13.95</v>
      </c>
      <c r="I33" s="212">
        <v>6.75</v>
      </c>
      <c r="J33" s="244">
        <v>3.9</v>
      </c>
      <c r="K33" s="212">
        <v>2.25</v>
      </c>
      <c r="L33" s="244">
        <v>0</v>
      </c>
      <c r="M33" s="212">
        <v>6.75</v>
      </c>
      <c r="N33" s="245"/>
      <c r="O33" s="212"/>
      <c r="P33" s="214">
        <f t="shared" si="3"/>
        <v>92.00000000000001</v>
      </c>
      <c r="Q33" s="1"/>
    </row>
    <row r="34" spans="1:17" ht="12.75">
      <c r="A34" s="84" t="s">
        <v>158</v>
      </c>
      <c r="B34" s="7"/>
      <c r="C34" s="212">
        <v>420.98</v>
      </c>
      <c r="D34" s="244">
        <v>465.34</v>
      </c>
      <c r="E34" s="212">
        <v>434.28</v>
      </c>
      <c r="F34" s="244">
        <v>424.93</v>
      </c>
      <c r="G34" s="212">
        <v>255.76</v>
      </c>
      <c r="H34" s="244">
        <v>205.43</v>
      </c>
      <c r="I34" s="212">
        <v>149.45</v>
      </c>
      <c r="J34" s="244">
        <v>192.95</v>
      </c>
      <c r="K34" s="212">
        <v>205.85</v>
      </c>
      <c r="L34" s="244">
        <v>89.15</v>
      </c>
      <c r="M34" s="212">
        <v>218.95</v>
      </c>
      <c r="N34" s="245"/>
      <c r="O34" s="212"/>
      <c r="P34" s="214">
        <f t="shared" si="3"/>
        <v>3063.0699999999993</v>
      </c>
      <c r="Q34" s="1"/>
    </row>
    <row r="35" spans="1:17" ht="12.75">
      <c r="A35" s="84" t="s">
        <v>235</v>
      </c>
      <c r="B35" s="7"/>
      <c r="C35" s="212">
        <v>0</v>
      </c>
      <c r="D35" s="244">
        <v>0</v>
      </c>
      <c r="E35" s="212">
        <v>0</v>
      </c>
      <c r="F35" s="244">
        <v>0</v>
      </c>
      <c r="G35" s="212">
        <v>105.83</v>
      </c>
      <c r="H35" s="244">
        <v>83.75</v>
      </c>
      <c r="I35" s="212">
        <v>82.4</v>
      </c>
      <c r="J35" s="244">
        <v>95.25</v>
      </c>
      <c r="K35" s="212">
        <v>95.25</v>
      </c>
      <c r="L35" s="244">
        <v>46.05</v>
      </c>
      <c r="M35" s="212">
        <v>133.4</v>
      </c>
      <c r="N35" s="245"/>
      <c r="O35" s="212"/>
      <c r="P35" s="214">
        <f t="shared" si="3"/>
        <v>641.9300000000001</v>
      </c>
      <c r="Q35" s="1"/>
    </row>
    <row r="36" spans="1:17" ht="12.75">
      <c r="A36" s="84" t="s">
        <v>113</v>
      </c>
      <c r="B36" s="7"/>
      <c r="C36" s="212">
        <v>409.6</v>
      </c>
      <c r="D36" s="244">
        <v>455.8</v>
      </c>
      <c r="E36" s="212">
        <v>459.1</v>
      </c>
      <c r="F36" s="244">
        <v>434.6</v>
      </c>
      <c r="G36" s="212">
        <v>361.05</v>
      </c>
      <c r="H36" s="244">
        <v>275.75</v>
      </c>
      <c r="I36" s="212">
        <v>280.9</v>
      </c>
      <c r="J36" s="244">
        <v>270.55</v>
      </c>
      <c r="K36" s="212">
        <v>180.45</v>
      </c>
      <c r="L36" s="244">
        <v>141.1</v>
      </c>
      <c r="M36" s="212">
        <v>300.75</v>
      </c>
      <c r="N36" s="245"/>
      <c r="O36" s="212"/>
      <c r="P36" s="214">
        <f t="shared" si="3"/>
        <v>3569.65</v>
      </c>
      <c r="Q36" s="1"/>
    </row>
    <row r="37" spans="1:17" ht="12.75">
      <c r="A37" s="84" t="s">
        <v>230</v>
      </c>
      <c r="B37" s="7"/>
      <c r="C37" s="212">
        <v>0</v>
      </c>
      <c r="D37" s="244">
        <v>44.8</v>
      </c>
      <c r="E37" s="212">
        <v>60.4</v>
      </c>
      <c r="F37" s="244">
        <v>104</v>
      </c>
      <c r="G37" s="212">
        <v>80</v>
      </c>
      <c r="H37" s="244">
        <v>70.4</v>
      </c>
      <c r="I37" s="212">
        <v>70.5</v>
      </c>
      <c r="J37" s="244">
        <v>35.2</v>
      </c>
      <c r="K37" s="212">
        <v>97.6</v>
      </c>
      <c r="L37" s="244">
        <v>65.6</v>
      </c>
      <c r="M37" s="212">
        <v>71.3</v>
      </c>
      <c r="N37" s="245"/>
      <c r="O37" s="212"/>
      <c r="P37" s="214">
        <f t="shared" si="3"/>
        <v>699.8</v>
      </c>
      <c r="Q37" s="1"/>
    </row>
    <row r="38" spans="1:17" ht="12.75">
      <c r="A38" s="84" t="s">
        <v>114</v>
      </c>
      <c r="B38" s="7"/>
      <c r="C38" s="212">
        <v>55.6</v>
      </c>
      <c r="D38" s="244">
        <v>38.7</v>
      </c>
      <c r="E38" s="212">
        <v>39.5</v>
      </c>
      <c r="F38" s="244">
        <v>40</v>
      </c>
      <c r="G38" s="212">
        <v>30.7</v>
      </c>
      <c r="H38" s="244">
        <v>53.18</v>
      </c>
      <c r="I38" s="212">
        <v>36.2</v>
      </c>
      <c r="J38" s="244">
        <v>51.9</v>
      </c>
      <c r="K38" s="212">
        <v>48.6</v>
      </c>
      <c r="L38" s="244">
        <v>23.2</v>
      </c>
      <c r="M38" s="212">
        <v>27</v>
      </c>
      <c r="N38" s="245"/>
      <c r="O38" s="212"/>
      <c r="P38" s="214">
        <f t="shared" si="3"/>
        <v>444.58</v>
      </c>
      <c r="Q38" s="1"/>
    </row>
    <row r="39" spans="1:17" ht="12.75">
      <c r="A39" s="84" t="s">
        <v>111</v>
      </c>
      <c r="B39" s="7"/>
      <c r="C39" s="212">
        <v>284.55</v>
      </c>
      <c r="D39" s="244">
        <v>149.58</v>
      </c>
      <c r="E39" s="212">
        <v>174.55</v>
      </c>
      <c r="F39" s="244">
        <v>238.73</v>
      </c>
      <c r="G39" s="212">
        <v>250.39</v>
      </c>
      <c r="H39" s="244">
        <v>172.08</v>
      </c>
      <c r="I39" s="212">
        <v>129.85</v>
      </c>
      <c r="J39" s="244">
        <v>143.75</v>
      </c>
      <c r="K39" s="212">
        <v>177.25</v>
      </c>
      <c r="L39" s="244">
        <v>114.65</v>
      </c>
      <c r="M39" s="212">
        <v>233.8</v>
      </c>
      <c r="N39" s="245"/>
      <c r="O39" s="212"/>
      <c r="P39" s="214">
        <f t="shared" si="3"/>
        <v>2069.1800000000003</v>
      </c>
      <c r="Q39" s="1"/>
    </row>
    <row r="40" spans="1:17" s="176" customFormat="1" ht="17.25" customHeight="1" thickBot="1">
      <c r="A40" s="173" t="s">
        <v>143</v>
      </c>
      <c r="B40" s="174"/>
      <c r="C40" s="260">
        <f>SUM(C19:C39)</f>
        <v>8432.039999999999</v>
      </c>
      <c r="D40" s="260">
        <f aca="true" t="shared" si="4" ref="D40:P40">SUM(D19:D39)</f>
        <v>8162.45</v>
      </c>
      <c r="E40" s="260">
        <f t="shared" si="4"/>
        <v>7680.389999999999</v>
      </c>
      <c r="F40" s="260">
        <f t="shared" si="4"/>
        <v>7652.500000000001</v>
      </c>
      <c r="G40" s="260">
        <f t="shared" si="4"/>
        <v>8196.12</v>
      </c>
      <c r="H40" s="260">
        <f t="shared" si="4"/>
        <v>8992.46</v>
      </c>
      <c r="I40" s="260">
        <f t="shared" si="4"/>
        <v>7242.619999999999</v>
      </c>
      <c r="J40" s="260">
        <f t="shared" si="4"/>
        <v>7241.48</v>
      </c>
      <c r="K40" s="260">
        <f t="shared" si="4"/>
        <v>7234.800000000001</v>
      </c>
      <c r="L40" s="260">
        <f t="shared" si="4"/>
        <v>3930.8</v>
      </c>
      <c r="M40" s="260">
        <f t="shared" si="4"/>
        <v>8698.289999999997</v>
      </c>
      <c r="N40" s="260">
        <f t="shared" si="4"/>
        <v>0</v>
      </c>
      <c r="O40" s="260">
        <f t="shared" si="4"/>
        <v>0</v>
      </c>
      <c r="P40" s="260">
        <f t="shared" si="4"/>
        <v>83463.94999999998</v>
      </c>
      <c r="Q40" s="175"/>
    </row>
    <row r="41" spans="1:17" ht="6" customHeight="1" thickTop="1">
      <c r="A41" s="75"/>
      <c r="B41" s="7"/>
      <c r="C41" s="256"/>
      <c r="D41" s="257"/>
      <c r="E41" s="256"/>
      <c r="F41" s="257"/>
      <c r="G41" s="256"/>
      <c r="H41" s="257"/>
      <c r="I41" s="256"/>
      <c r="J41" s="257"/>
      <c r="K41" s="256"/>
      <c r="L41" s="257"/>
      <c r="M41" s="256"/>
      <c r="N41" s="257"/>
      <c r="O41" s="256"/>
      <c r="P41" s="258"/>
      <c r="Q41" s="1"/>
    </row>
    <row r="42" spans="1:17" ht="18.75">
      <c r="A42" s="137" t="s">
        <v>32</v>
      </c>
      <c r="B42" s="5"/>
      <c r="C42" s="212"/>
      <c r="D42" s="244"/>
      <c r="E42" s="212"/>
      <c r="F42" s="244"/>
      <c r="G42" s="212"/>
      <c r="H42" s="244"/>
      <c r="I42" s="212"/>
      <c r="J42" s="244"/>
      <c r="K42" s="212"/>
      <c r="L42" s="244"/>
      <c r="M42" s="212"/>
      <c r="N42" s="245"/>
      <c r="O42" s="212"/>
      <c r="P42" s="217"/>
      <c r="Q42" s="1"/>
    </row>
    <row r="43" spans="1:17" ht="12.75" customHeight="1">
      <c r="A43" s="84" t="s">
        <v>208</v>
      </c>
      <c r="B43" s="5"/>
      <c r="C43" s="212">
        <v>628.22</v>
      </c>
      <c r="D43" s="244">
        <v>686.8</v>
      </c>
      <c r="E43" s="212">
        <v>736.8</v>
      </c>
      <c r="F43" s="244">
        <v>705.85</v>
      </c>
      <c r="G43" s="212">
        <v>957.6</v>
      </c>
      <c r="H43" s="244">
        <v>785.15</v>
      </c>
      <c r="I43" s="212">
        <v>557.25</v>
      </c>
      <c r="J43" s="244">
        <v>510.7</v>
      </c>
      <c r="K43" s="212">
        <v>335.85</v>
      </c>
      <c r="L43" s="244">
        <v>177.9</v>
      </c>
      <c r="M43" s="212">
        <v>474.35</v>
      </c>
      <c r="N43" s="245"/>
      <c r="O43" s="212"/>
      <c r="P43" s="214">
        <f>SUM(C43:O43)</f>
        <v>6556.469999999999</v>
      </c>
      <c r="Q43" s="1"/>
    </row>
    <row r="44" spans="1:17" ht="12.75">
      <c r="A44" s="84" t="s">
        <v>45</v>
      </c>
      <c r="B44" s="5"/>
      <c r="C44" s="212">
        <v>2545.75</v>
      </c>
      <c r="D44" s="244">
        <v>2773.05</v>
      </c>
      <c r="E44" s="212">
        <v>2929.75</v>
      </c>
      <c r="F44" s="244">
        <v>3066.3</v>
      </c>
      <c r="G44" s="212">
        <v>2901.75</v>
      </c>
      <c r="H44" s="244">
        <v>2555.95</v>
      </c>
      <c r="I44" s="212">
        <v>2613.3</v>
      </c>
      <c r="J44" s="244">
        <v>2106.55</v>
      </c>
      <c r="K44" s="212">
        <v>1623.8</v>
      </c>
      <c r="L44" s="244">
        <v>962.4</v>
      </c>
      <c r="M44" s="212">
        <v>2136.7</v>
      </c>
      <c r="N44" s="245"/>
      <c r="O44" s="212"/>
      <c r="P44" s="214">
        <f>SUM(C44:O44)</f>
        <v>26215.3</v>
      </c>
      <c r="Q44" s="1"/>
    </row>
    <row r="45" spans="1:17" ht="12.75">
      <c r="A45" s="84" t="s">
        <v>46</v>
      </c>
      <c r="B45" s="5"/>
      <c r="C45" s="212">
        <v>1083.45</v>
      </c>
      <c r="D45" s="244">
        <v>1128.15</v>
      </c>
      <c r="E45" s="212">
        <v>1233</v>
      </c>
      <c r="F45" s="244">
        <v>1018.25</v>
      </c>
      <c r="G45" s="212">
        <v>1494.1</v>
      </c>
      <c r="H45" s="244">
        <v>1197.3</v>
      </c>
      <c r="I45" s="212">
        <v>1004.6</v>
      </c>
      <c r="J45" s="244">
        <v>895.5</v>
      </c>
      <c r="K45" s="212">
        <v>596.6</v>
      </c>
      <c r="L45" s="244">
        <v>378</v>
      </c>
      <c r="M45" s="212">
        <v>829.2</v>
      </c>
      <c r="N45" s="245"/>
      <c r="O45" s="212"/>
      <c r="P45" s="214">
        <f aca="true" t="shared" si="5" ref="P45:P52">SUM(C45:O45)</f>
        <v>10858.150000000003</v>
      </c>
      <c r="Q45" s="1"/>
    </row>
    <row r="46" spans="1:17" ht="12.75">
      <c r="A46" s="84" t="s">
        <v>229</v>
      </c>
      <c r="B46" s="5"/>
      <c r="C46" s="212">
        <v>9</v>
      </c>
      <c r="D46" s="244">
        <v>11.4</v>
      </c>
      <c r="E46" s="212">
        <v>3.6</v>
      </c>
      <c r="F46" s="244">
        <v>18</v>
      </c>
      <c r="G46" s="212">
        <v>0</v>
      </c>
      <c r="H46" s="244">
        <v>0</v>
      </c>
      <c r="I46" s="212">
        <v>9.6</v>
      </c>
      <c r="J46" s="244">
        <v>0</v>
      </c>
      <c r="K46" s="212">
        <v>0</v>
      </c>
      <c r="L46" s="244">
        <v>0</v>
      </c>
      <c r="M46" s="212">
        <v>0</v>
      </c>
      <c r="N46" s="245"/>
      <c r="O46" s="212"/>
      <c r="P46" s="214">
        <f t="shared" si="5"/>
        <v>51.6</v>
      </c>
      <c r="Q46" s="1"/>
    </row>
    <row r="47" spans="1:17" ht="12.75">
      <c r="A47" s="84" t="s">
        <v>242</v>
      </c>
      <c r="B47" s="5"/>
      <c r="C47" s="212">
        <v>0</v>
      </c>
      <c r="D47" s="244">
        <v>0</v>
      </c>
      <c r="E47" s="212">
        <v>0</v>
      </c>
      <c r="F47" s="244">
        <v>0</v>
      </c>
      <c r="G47" s="212">
        <v>0</v>
      </c>
      <c r="H47" s="244">
        <v>226</v>
      </c>
      <c r="I47" s="212">
        <v>16</v>
      </c>
      <c r="J47" s="244">
        <v>55.05</v>
      </c>
      <c r="K47" s="212">
        <v>0</v>
      </c>
      <c r="L47" s="244">
        <v>0</v>
      </c>
      <c r="M47" s="212">
        <v>0</v>
      </c>
      <c r="N47" s="245"/>
      <c r="O47" s="212"/>
      <c r="P47" s="214">
        <f t="shared" si="5"/>
        <v>297.05</v>
      </c>
      <c r="Q47" s="1"/>
    </row>
    <row r="48" spans="1:17" ht="12.75">
      <c r="A48" s="84" t="s">
        <v>199</v>
      </c>
      <c r="B48" s="5"/>
      <c r="C48" s="212">
        <v>38</v>
      </c>
      <c r="D48" s="244">
        <v>30.6</v>
      </c>
      <c r="E48" s="212">
        <v>9.6</v>
      </c>
      <c r="F48" s="244">
        <v>0</v>
      </c>
      <c r="G48" s="212">
        <v>0</v>
      </c>
      <c r="H48" s="244">
        <v>16.5</v>
      </c>
      <c r="I48" s="212">
        <v>1.8</v>
      </c>
      <c r="J48" s="244">
        <v>0</v>
      </c>
      <c r="K48" s="212">
        <v>0</v>
      </c>
      <c r="L48" s="244">
        <v>0</v>
      </c>
      <c r="M48" s="212">
        <v>0</v>
      </c>
      <c r="N48" s="245"/>
      <c r="O48" s="212"/>
      <c r="P48" s="214">
        <f t="shared" si="5"/>
        <v>96.49999999999999</v>
      </c>
      <c r="Q48" s="1"/>
    </row>
    <row r="49" spans="1:17" ht="12.75">
      <c r="A49" s="84" t="s">
        <v>48</v>
      </c>
      <c r="B49" s="5"/>
      <c r="C49" s="212">
        <v>398.6</v>
      </c>
      <c r="D49" s="244">
        <v>486.2</v>
      </c>
      <c r="E49" s="212">
        <v>545.6</v>
      </c>
      <c r="F49" s="244">
        <v>364.1</v>
      </c>
      <c r="G49" s="212">
        <v>1261.7</v>
      </c>
      <c r="H49" s="244">
        <v>1092.9</v>
      </c>
      <c r="I49" s="212">
        <v>280.5</v>
      </c>
      <c r="J49" s="244">
        <v>367.4</v>
      </c>
      <c r="K49" s="212">
        <v>215.6</v>
      </c>
      <c r="L49" s="244">
        <v>114.4</v>
      </c>
      <c r="M49" s="212">
        <v>284</v>
      </c>
      <c r="N49" s="245"/>
      <c r="O49" s="212"/>
      <c r="P49" s="214">
        <f t="shared" si="5"/>
        <v>5411</v>
      </c>
      <c r="Q49" s="1"/>
    </row>
    <row r="50" spans="1:17" ht="12.75">
      <c r="A50" s="84" t="s">
        <v>33</v>
      </c>
      <c r="B50" s="5"/>
      <c r="C50" s="212">
        <v>10.6</v>
      </c>
      <c r="D50" s="244">
        <v>1.5</v>
      </c>
      <c r="E50" s="212">
        <v>2.1</v>
      </c>
      <c r="F50" s="244">
        <v>0</v>
      </c>
      <c r="G50" s="212">
        <v>0</v>
      </c>
      <c r="H50" s="244">
        <v>0</v>
      </c>
      <c r="I50" s="212">
        <v>2.1</v>
      </c>
      <c r="J50" s="244">
        <v>0</v>
      </c>
      <c r="K50" s="212">
        <v>10.5</v>
      </c>
      <c r="L50" s="244">
        <v>2.1</v>
      </c>
      <c r="M50" s="212">
        <v>0</v>
      </c>
      <c r="N50" s="245"/>
      <c r="O50" s="212"/>
      <c r="P50" s="214">
        <f t="shared" si="5"/>
        <v>28.900000000000002</v>
      </c>
      <c r="Q50" s="1"/>
    </row>
    <row r="51" spans="1:17" ht="12.75">
      <c r="A51" s="84" t="s">
        <v>49</v>
      </c>
      <c r="B51" s="5"/>
      <c r="C51" s="212">
        <v>325.95</v>
      </c>
      <c r="D51" s="244">
        <v>323.7</v>
      </c>
      <c r="E51" s="212">
        <v>339.9</v>
      </c>
      <c r="F51" s="244">
        <v>258.6</v>
      </c>
      <c r="G51" s="212">
        <v>314.55</v>
      </c>
      <c r="H51" s="244">
        <v>362.4</v>
      </c>
      <c r="I51" s="212">
        <v>290.55</v>
      </c>
      <c r="J51" s="244">
        <v>328.95</v>
      </c>
      <c r="K51" s="212">
        <v>249.15</v>
      </c>
      <c r="L51" s="244">
        <v>161.25</v>
      </c>
      <c r="M51" s="212">
        <v>327.6</v>
      </c>
      <c r="N51" s="245"/>
      <c r="O51" s="212"/>
      <c r="P51" s="214">
        <f t="shared" si="5"/>
        <v>3282.6</v>
      </c>
      <c r="Q51" s="1"/>
    </row>
    <row r="52" spans="1:17" ht="12.75">
      <c r="A52" s="84" t="s">
        <v>116</v>
      </c>
      <c r="B52" s="5"/>
      <c r="C52" s="212">
        <v>183.1</v>
      </c>
      <c r="D52" s="244">
        <v>220.8</v>
      </c>
      <c r="E52" s="212">
        <v>197.5</v>
      </c>
      <c r="F52" s="244">
        <v>337.3</v>
      </c>
      <c r="G52" s="212">
        <v>261.8</v>
      </c>
      <c r="H52" s="244">
        <v>202.9</v>
      </c>
      <c r="I52" s="212">
        <v>129.1</v>
      </c>
      <c r="J52" s="244">
        <v>154.1</v>
      </c>
      <c r="K52" s="212">
        <v>190.35</v>
      </c>
      <c r="L52" s="244">
        <v>96.6</v>
      </c>
      <c r="M52" s="212">
        <v>199.9</v>
      </c>
      <c r="N52" s="245"/>
      <c r="O52" s="212"/>
      <c r="P52" s="214">
        <f t="shared" si="5"/>
        <v>2173.45</v>
      </c>
      <c r="Q52" s="1"/>
    </row>
    <row r="53" spans="1:17" ht="12.75">
      <c r="A53" s="84" t="s">
        <v>61</v>
      </c>
      <c r="B53" s="5"/>
      <c r="C53" s="212">
        <v>449.5</v>
      </c>
      <c r="D53" s="244">
        <v>4522.1</v>
      </c>
      <c r="E53" s="212">
        <v>2065.15</v>
      </c>
      <c r="F53" s="244">
        <v>2102.3</v>
      </c>
      <c r="G53" s="212">
        <v>4647.55</v>
      </c>
      <c r="H53" s="244">
        <v>172.3</v>
      </c>
      <c r="I53" s="212">
        <v>4459.65</v>
      </c>
      <c r="J53" s="244">
        <v>1813.9</v>
      </c>
      <c r="K53" s="212">
        <v>33.75</v>
      </c>
      <c r="L53" s="244">
        <v>4797.45</v>
      </c>
      <c r="M53" s="212">
        <v>932.55</v>
      </c>
      <c r="N53" s="245"/>
      <c r="O53" s="212"/>
      <c r="P53" s="214">
        <f>SUM(C53:O53)</f>
        <v>25996.199999999997</v>
      </c>
      <c r="Q53" s="1"/>
    </row>
    <row r="54" spans="1:17" s="106" customFormat="1" ht="24" customHeight="1" thickBot="1">
      <c r="A54" s="134" t="s">
        <v>152</v>
      </c>
      <c r="B54" s="146"/>
      <c r="C54" s="219">
        <f aca="true" t="shared" si="6" ref="C54:P54">SUM(C43:C53)</f>
        <v>5672.170000000001</v>
      </c>
      <c r="D54" s="219">
        <f t="shared" si="6"/>
        <v>10184.3</v>
      </c>
      <c r="E54" s="219">
        <f t="shared" si="6"/>
        <v>8063.000000000002</v>
      </c>
      <c r="F54" s="219">
        <f t="shared" si="6"/>
        <v>7870.700000000001</v>
      </c>
      <c r="G54" s="219">
        <f t="shared" si="6"/>
        <v>11839.05</v>
      </c>
      <c r="H54" s="219">
        <f t="shared" si="6"/>
        <v>6611.399999999999</v>
      </c>
      <c r="I54" s="219">
        <f t="shared" si="6"/>
        <v>9364.45</v>
      </c>
      <c r="J54" s="219">
        <f t="shared" si="6"/>
        <v>6232.1500000000015</v>
      </c>
      <c r="K54" s="219">
        <f t="shared" si="6"/>
        <v>3255.6</v>
      </c>
      <c r="L54" s="219">
        <f t="shared" si="6"/>
        <v>6690.099999999999</v>
      </c>
      <c r="M54" s="219">
        <f t="shared" si="6"/>
        <v>5184.3</v>
      </c>
      <c r="N54" s="219">
        <f t="shared" si="6"/>
        <v>0</v>
      </c>
      <c r="O54" s="219">
        <f t="shared" si="6"/>
        <v>0</v>
      </c>
      <c r="P54" s="219">
        <f t="shared" si="6"/>
        <v>80967.22</v>
      </c>
      <c r="Q54" s="111">
        <f>SUM(Q44:Q53)</f>
        <v>0</v>
      </c>
    </row>
    <row r="55" spans="1:17" ht="6" customHeight="1" thickTop="1">
      <c r="A55" s="75"/>
      <c r="B55" s="5"/>
      <c r="C55" s="256"/>
      <c r="D55" s="257"/>
      <c r="E55" s="256"/>
      <c r="F55" s="257"/>
      <c r="G55" s="256"/>
      <c r="H55" s="257"/>
      <c r="I55" s="256"/>
      <c r="J55" s="257"/>
      <c r="K55" s="256"/>
      <c r="L55" s="257"/>
      <c r="M55" s="256"/>
      <c r="N55" s="257"/>
      <c r="O55" s="256"/>
      <c r="P55" s="258"/>
      <c r="Q55" s="83"/>
    </row>
    <row r="56" spans="1:17" ht="18.75">
      <c r="A56" s="137" t="s">
        <v>93</v>
      </c>
      <c r="B56" s="5"/>
      <c r="C56" s="212"/>
      <c r="D56" s="244"/>
      <c r="E56" s="212"/>
      <c r="F56" s="244"/>
      <c r="G56" s="212"/>
      <c r="H56" s="244"/>
      <c r="I56" s="212"/>
      <c r="J56" s="244"/>
      <c r="K56" s="212"/>
      <c r="L56" s="244"/>
      <c r="M56" s="212"/>
      <c r="N56" s="245"/>
      <c r="O56" s="212"/>
      <c r="P56" s="217"/>
      <c r="Q56" s="1"/>
    </row>
    <row r="57" spans="1:17" ht="12.75">
      <c r="A57" s="84" t="s">
        <v>94</v>
      </c>
      <c r="B57" s="5"/>
      <c r="C57" s="212">
        <v>415.75</v>
      </c>
      <c r="D57" s="244">
        <v>408.8</v>
      </c>
      <c r="E57" s="212">
        <v>427.78</v>
      </c>
      <c r="F57" s="244">
        <v>393.7</v>
      </c>
      <c r="G57" s="212">
        <v>283.8</v>
      </c>
      <c r="H57" s="244">
        <v>238.05</v>
      </c>
      <c r="I57" s="212">
        <v>317.65</v>
      </c>
      <c r="J57" s="244">
        <v>306.7</v>
      </c>
      <c r="K57" s="212">
        <v>301.4</v>
      </c>
      <c r="L57" s="244">
        <v>160.85</v>
      </c>
      <c r="M57" s="212">
        <v>220.7</v>
      </c>
      <c r="N57" s="245"/>
      <c r="O57" s="212"/>
      <c r="P57" s="214">
        <f>SUM(C57:O57)</f>
        <v>3475.18</v>
      </c>
      <c r="Q57" s="1"/>
    </row>
    <row r="58" spans="1:17" ht="12.75">
      <c r="A58" s="84" t="s">
        <v>99</v>
      </c>
      <c r="B58" s="5"/>
      <c r="C58" s="212">
        <v>222.3</v>
      </c>
      <c r="D58" s="244">
        <v>248.65</v>
      </c>
      <c r="E58" s="212">
        <v>242.3</v>
      </c>
      <c r="F58" s="244">
        <v>276.75</v>
      </c>
      <c r="G58" s="212">
        <v>224.2</v>
      </c>
      <c r="H58" s="244">
        <v>150.1</v>
      </c>
      <c r="I58" s="212">
        <v>348.6</v>
      </c>
      <c r="J58" s="244">
        <v>321.1</v>
      </c>
      <c r="K58" s="212">
        <v>368.6</v>
      </c>
      <c r="L58" s="244">
        <v>148.2</v>
      </c>
      <c r="M58" s="212">
        <v>292.6</v>
      </c>
      <c r="N58" s="245"/>
      <c r="O58" s="212"/>
      <c r="P58" s="214">
        <f aca="true" t="shared" si="7" ref="P58:P64">SUM(C58:O58)</f>
        <v>2843.3999999999996</v>
      </c>
      <c r="Q58" s="1"/>
    </row>
    <row r="59" spans="1:17" ht="12.75">
      <c r="A59" s="84" t="s">
        <v>117</v>
      </c>
      <c r="B59" s="5"/>
      <c r="C59" s="212">
        <v>196.25</v>
      </c>
      <c r="D59" s="244">
        <v>142.4</v>
      </c>
      <c r="E59" s="212">
        <v>134.4</v>
      </c>
      <c r="F59" s="244">
        <v>105.3</v>
      </c>
      <c r="G59" s="212">
        <v>102.45</v>
      </c>
      <c r="H59" s="244">
        <v>139.25</v>
      </c>
      <c r="I59" s="212">
        <v>128</v>
      </c>
      <c r="J59" s="244">
        <v>124.8</v>
      </c>
      <c r="K59" s="212">
        <v>169.4</v>
      </c>
      <c r="L59" s="244">
        <v>108.8</v>
      </c>
      <c r="M59" s="212">
        <v>150.4</v>
      </c>
      <c r="N59" s="245"/>
      <c r="O59" s="212"/>
      <c r="P59" s="214">
        <f t="shared" si="7"/>
        <v>1501.45</v>
      </c>
      <c r="Q59" s="1"/>
    </row>
    <row r="60" spans="1:17" ht="12.75">
      <c r="A60" s="84" t="s">
        <v>101</v>
      </c>
      <c r="B60" s="5"/>
      <c r="C60" s="212">
        <v>429.35</v>
      </c>
      <c r="D60" s="244">
        <v>91.5</v>
      </c>
      <c r="E60" s="212">
        <v>212.2</v>
      </c>
      <c r="F60" s="244">
        <v>270.9</v>
      </c>
      <c r="G60" s="212">
        <v>61.4</v>
      </c>
      <c r="H60" s="244">
        <v>0</v>
      </c>
      <c r="I60" s="212">
        <v>59.25</v>
      </c>
      <c r="J60" s="244">
        <v>33</v>
      </c>
      <c r="K60" s="212">
        <v>65</v>
      </c>
      <c r="L60" s="244">
        <v>18.5</v>
      </c>
      <c r="M60" s="212">
        <v>34.5</v>
      </c>
      <c r="N60" s="245"/>
      <c r="O60" s="212"/>
      <c r="P60" s="214">
        <f t="shared" si="7"/>
        <v>1275.6</v>
      </c>
      <c r="Q60" s="1"/>
    </row>
    <row r="61" spans="1:17" ht="12.75">
      <c r="A61" s="84" t="s">
        <v>96</v>
      </c>
      <c r="B61" s="5"/>
      <c r="C61" s="212">
        <v>74.8</v>
      </c>
      <c r="D61" s="244">
        <v>59.15</v>
      </c>
      <c r="E61" s="212">
        <v>57.45</v>
      </c>
      <c r="F61" s="244">
        <v>45</v>
      </c>
      <c r="G61" s="212">
        <v>52.45</v>
      </c>
      <c r="H61" s="244">
        <v>31.65</v>
      </c>
      <c r="I61" s="212">
        <v>34.15</v>
      </c>
      <c r="J61" s="244">
        <v>39.15</v>
      </c>
      <c r="K61" s="212">
        <v>55.8</v>
      </c>
      <c r="L61" s="244">
        <v>34.15</v>
      </c>
      <c r="M61" s="212">
        <v>47.1</v>
      </c>
      <c r="N61" s="245"/>
      <c r="O61" s="212"/>
      <c r="P61" s="214">
        <f t="shared" si="7"/>
        <v>530.8499999999999</v>
      </c>
      <c r="Q61" s="1"/>
    </row>
    <row r="62" spans="1:17" ht="12.75">
      <c r="A62" s="84" t="s">
        <v>234</v>
      </c>
      <c r="B62" s="5"/>
      <c r="C62" s="212">
        <v>0</v>
      </c>
      <c r="D62" s="244">
        <v>0</v>
      </c>
      <c r="E62" s="212">
        <v>0</v>
      </c>
      <c r="F62" s="244">
        <v>0</v>
      </c>
      <c r="G62" s="212">
        <v>105.82</v>
      </c>
      <c r="H62" s="244">
        <v>83.75</v>
      </c>
      <c r="I62" s="212">
        <v>82.4</v>
      </c>
      <c r="J62" s="244">
        <v>95.25</v>
      </c>
      <c r="K62" s="212">
        <v>95.25</v>
      </c>
      <c r="L62" s="244">
        <v>46.1</v>
      </c>
      <c r="M62" s="212">
        <v>133.4</v>
      </c>
      <c r="N62" s="245"/>
      <c r="O62" s="212"/>
      <c r="P62" s="214">
        <f t="shared" si="7"/>
        <v>641.97</v>
      </c>
      <c r="Q62" s="1"/>
    </row>
    <row r="63" spans="1:17" ht="12.75">
      <c r="A63" s="84" t="s">
        <v>118</v>
      </c>
      <c r="B63" s="5"/>
      <c r="C63" s="212">
        <v>284.55</v>
      </c>
      <c r="D63" s="244">
        <v>149.52</v>
      </c>
      <c r="E63" s="212">
        <v>174.55</v>
      </c>
      <c r="F63" s="244">
        <v>238.72</v>
      </c>
      <c r="G63" s="212">
        <v>250.36</v>
      </c>
      <c r="H63" s="244">
        <v>172.02</v>
      </c>
      <c r="I63" s="212">
        <v>129.8</v>
      </c>
      <c r="J63" s="244">
        <v>143.75</v>
      </c>
      <c r="K63" s="212">
        <v>177.25</v>
      </c>
      <c r="L63" s="244">
        <v>114.6</v>
      </c>
      <c r="M63" s="212">
        <v>201.75</v>
      </c>
      <c r="N63" s="245"/>
      <c r="O63" s="212"/>
      <c r="P63" s="214">
        <f t="shared" si="7"/>
        <v>2036.8700000000001</v>
      </c>
      <c r="Q63" s="1"/>
    </row>
    <row r="64" spans="1:17" ht="12.75">
      <c r="A64" s="84" t="s">
        <v>115</v>
      </c>
      <c r="B64" s="5"/>
      <c r="C64" s="212">
        <v>421.07</v>
      </c>
      <c r="D64" s="244">
        <v>465.31</v>
      </c>
      <c r="E64" s="212">
        <v>434.27</v>
      </c>
      <c r="F64" s="244">
        <v>424.87</v>
      </c>
      <c r="G64" s="212">
        <v>255.74</v>
      </c>
      <c r="H64" s="244">
        <v>205.17</v>
      </c>
      <c r="I64" s="212">
        <v>149.2</v>
      </c>
      <c r="J64" s="244">
        <v>192.95</v>
      </c>
      <c r="K64" s="212">
        <v>205.8</v>
      </c>
      <c r="L64" s="244">
        <v>89.15</v>
      </c>
      <c r="M64" s="212">
        <v>218.95</v>
      </c>
      <c r="N64" s="245"/>
      <c r="O64" s="212"/>
      <c r="P64" s="214">
        <f t="shared" si="7"/>
        <v>3062.4799999999996</v>
      </c>
      <c r="Q64" s="1"/>
    </row>
    <row r="65" spans="1:17" ht="12.75">
      <c r="A65" s="84" t="s">
        <v>106</v>
      </c>
      <c r="B65" s="5"/>
      <c r="C65" s="212">
        <v>49.15</v>
      </c>
      <c r="D65" s="244">
        <v>60.25</v>
      </c>
      <c r="E65" s="212">
        <v>50.95</v>
      </c>
      <c r="F65" s="244">
        <v>73.65</v>
      </c>
      <c r="G65" s="212">
        <v>74.6</v>
      </c>
      <c r="H65" s="244">
        <v>61.65</v>
      </c>
      <c r="I65" s="212">
        <v>50</v>
      </c>
      <c r="J65" s="244">
        <v>57.5</v>
      </c>
      <c r="K65" s="212">
        <v>61.65</v>
      </c>
      <c r="L65" s="244">
        <v>16</v>
      </c>
      <c r="M65" s="212">
        <v>82</v>
      </c>
      <c r="N65" s="245"/>
      <c r="O65" s="212"/>
      <c r="P65" s="214">
        <f>SUM(C65:O65)</f>
        <v>637.4</v>
      </c>
      <c r="Q65" s="1"/>
    </row>
    <row r="66" spans="1:17" ht="12.75">
      <c r="A66" s="84" t="s">
        <v>177</v>
      </c>
      <c r="B66" s="5"/>
      <c r="C66" s="212">
        <v>115.65</v>
      </c>
      <c r="D66" s="244">
        <v>82</v>
      </c>
      <c r="E66" s="212">
        <v>124</v>
      </c>
      <c r="F66" s="244">
        <v>87</v>
      </c>
      <c r="G66" s="212">
        <v>18</v>
      </c>
      <c r="H66" s="244">
        <v>18</v>
      </c>
      <c r="I66" s="212">
        <v>90</v>
      </c>
      <c r="J66" s="244">
        <v>29</v>
      </c>
      <c r="K66" s="212">
        <v>41</v>
      </c>
      <c r="L66" s="244">
        <v>17</v>
      </c>
      <c r="M66" s="212">
        <v>97</v>
      </c>
      <c r="N66" s="245"/>
      <c r="O66" s="212"/>
      <c r="P66" s="214">
        <f>SUM(C66:O66)</f>
        <v>718.65</v>
      </c>
      <c r="Q66" s="1"/>
    </row>
    <row r="67" spans="1:17" ht="12.75">
      <c r="A67" s="84" t="s">
        <v>182</v>
      </c>
      <c r="B67" s="5"/>
      <c r="C67" s="212">
        <v>28.75</v>
      </c>
      <c r="D67" s="244">
        <v>17.5</v>
      </c>
      <c r="E67" s="212">
        <v>27.65</v>
      </c>
      <c r="F67" s="244">
        <v>27.6</v>
      </c>
      <c r="G67" s="212">
        <v>17.6</v>
      </c>
      <c r="H67" s="244">
        <v>37.5</v>
      </c>
      <c r="I67" s="212">
        <v>30</v>
      </c>
      <c r="J67" s="244">
        <v>41.45</v>
      </c>
      <c r="K67" s="212">
        <v>44.8</v>
      </c>
      <c r="L67" s="244">
        <v>12.5</v>
      </c>
      <c r="M67" s="212">
        <v>15</v>
      </c>
      <c r="N67" s="245"/>
      <c r="O67" s="212"/>
      <c r="P67" s="214">
        <f>SUM(C67:O67)</f>
        <v>300.35</v>
      </c>
      <c r="Q67" s="1"/>
    </row>
    <row r="68" spans="1:17" ht="12.75">
      <c r="A68" s="84" t="s">
        <v>88</v>
      </c>
      <c r="B68" s="5"/>
      <c r="C68" s="212">
        <v>0</v>
      </c>
      <c r="D68" s="244">
        <v>1.1</v>
      </c>
      <c r="E68" s="212">
        <v>11.6</v>
      </c>
      <c r="F68" s="244">
        <v>0</v>
      </c>
      <c r="G68" s="212">
        <v>0</v>
      </c>
      <c r="H68" s="244">
        <v>0</v>
      </c>
      <c r="I68" s="212">
        <v>0</v>
      </c>
      <c r="J68" s="244">
        <v>3.15</v>
      </c>
      <c r="K68" s="212">
        <v>2.1</v>
      </c>
      <c r="L68" s="244">
        <v>2.1</v>
      </c>
      <c r="M68" s="212">
        <v>0</v>
      </c>
      <c r="N68" s="245"/>
      <c r="O68" s="212"/>
      <c r="P68" s="214">
        <f>SUM(C68:O68)</f>
        <v>20.05</v>
      </c>
      <c r="Q68" s="1"/>
    </row>
    <row r="69" spans="1:17" s="106" customFormat="1" ht="17.25" customHeight="1" thickBot="1">
      <c r="A69" s="134" t="s">
        <v>147</v>
      </c>
      <c r="B69" s="146"/>
      <c r="C69" s="219">
        <f aca="true" t="shared" si="8" ref="C69:Q69">SUM(C57:C68)</f>
        <v>2237.62</v>
      </c>
      <c r="D69" s="219">
        <f t="shared" si="8"/>
        <v>1726.1799999999998</v>
      </c>
      <c r="E69" s="219">
        <f t="shared" si="8"/>
        <v>1897.1499999999999</v>
      </c>
      <c r="F69" s="219">
        <f t="shared" si="8"/>
        <v>1943.4900000000002</v>
      </c>
      <c r="G69" s="219">
        <f t="shared" si="8"/>
        <v>1446.4199999999998</v>
      </c>
      <c r="H69" s="219">
        <f t="shared" si="8"/>
        <v>1137.1399999999999</v>
      </c>
      <c r="I69" s="219">
        <f t="shared" si="8"/>
        <v>1419.05</v>
      </c>
      <c r="J69" s="219">
        <f t="shared" si="8"/>
        <v>1387.8000000000002</v>
      </c>
      <c r="K69" s="219">
        <f t="shared" si="8"/>
        <v>1588.0499999999997</v>
      </c>
      <c r="L69" s="219">
        <f t="shared" si="8"/>
        <v>767.9499999999999</v>
      </c>
      <c r="M69" s="219">
        <f t="shared" si="8"/>
        <v>1493.3999999999999</v>
      </c>
      <c r="N69" s="219">
        <f t="shared" si="8"/>
        <v>0</v>
      </c>
      <c r="O69" s="219">
        <f t="shared" si="8"/>
        <v>0</v>
      </c>
      <c r="P69" s="219">
        <f t="shared" si="8"/>
        <v>17044.249999999996</v>
      </c>
      <c r="Q69" s="111">
        <f t="shared" si="8"/>
        <v>0</v>
      </c>
    </row>
    <row r="70" spans="1:17" ht="6" customHeight="1" thickTop="1">
      <c r="A70" s="75"/>
      <c r="B70" s="5"/>
      <c r="C70" s="256"/>
      <c r="D70" s="257"/>
      <c r="E70" s="256"/>
      <c r="F70" s="257"/>
      <c r="G70" s="256"/>
      <c r="H70" s="257"/>
      <c r="I70" s="256"/>
      <c r="J70" s="257"/>
      <c r="K70" s="256"/>
      <c r="L70" s="257"/>
      <c r="M70" s="256"/>
      <c r="N70" s="257"/>
      <c r="O70" s="256"/>
      <c r="P70" s="258"/>
      <c r="Q70" s="83"/>
    </row>
    <row r="71" spans="1:17" ht="18.75">
      <c r="A71" s="137" t="s">
        <v>10</v>
      </c>
      <c r="B71" s="5"/>
      <c r="C71" s="212"/>
      <c r="D71" s="244"/>
      <c r="E71" s="212"/>
      <c r="F71" s="244"/>
      <c r="G71" s="212"/>
      <c r="H71" s="244"/>
      <c r="I71" s="212"/>
      <c r="J71" s="244"/>
      <c r="K71" s="212"/>
      <c r="L71" s="244"/>
      <c r="M71" s="212"/>
      <c r="N71" s="245"/>
      <c r="O71" s="212"/>
      <c r="P71" s="217"/>
      <c r="Q71" s="1"/>
    </row>
    <row r="72" spans="1:17" ht="12.75">
      <c r="A72" s="84" t="s">
        <v>102</v>
      </c>
      <c r="B72" s="6"/>
      <c r="C72" s="212">
        <v>1433</v>
      </c>
      <c r="D72" s="244">
        <v>1395.85</v>
      </c>
      <c r="E72" s="212">
        <v>1190</v>
      </c>
      <c r="F72" s="244">
        <v>1295.2</v>
      </c>
      <c r="G72" s="212">
        <v>1187.45</v>
      </c>
      <c r="H72" s="244">
        <v>964.35</v>
      </c>
      <c r="I72" s="212">
        <v>1312.5</v>
      </c>
      <c r="J72" s="244">
        <v>1354.9</v>
      </c>
      <c r="K72" s="212">
        <v>1476.2</v>
      </c>
      <c r="L72" s="244">
        <v>692.5</v>
      </c>
      <c r="M72" s="212">
        <v>1202</v>
      </c>
      <c r="N72" s="245"/>
      <c r="O72" s="212"/>
      <c r="P72" s="214">
        <f aca="true" t="shared" si="9" ref="P72:P84">SUM(C72:O72)</f>
        <v>13503.95</v>
      </c>
      <c r="Q72" s="1"/>
    </row>
    <row r="73" spans="1:17" ht="12.75">
      <c r="A73" s="84" t="s">
        <v>97</v>
      </c>
      <c r="B73" s="6"/>
      <c r="C73" s="212">
        <v>179.8</v>
      </c>
      <c r="D73" s="244">
        <v>149.82</v>
      </c>
      <c r="E73" s="212">
        <v>162.85</v>
      </c>
      <c r="F73" s="244">
        <v>177.5</v>
      </c>
      <c r="G73" s="212">
        <v>209.2</v>
      </c>
      <c r="H73" s="244">
        <v>100.72</v>
      </c>
      <c r="I73" s="212">
        <v>203.5</v>
      </c>
      <c r="J73" s="244">
        <v>201.7</v>
      </c>
      <c r="K73" s="212">
        <v>230.4</v>
      </c>
      <c r="L73" s="244">
        <v>126.25</v>
      </c>
      <c r="M73" s="212">
        <v>297.3</v>
      </c>
      <c r="N73" s="245"/>
      <c r="O73" s="212"/>
      <c r="P73" s="214">
        <f t="shared" si="9"/>
        <v>2039.0400000000002</v>
      </c>
      <c r="Q73" s="1"/>
    </row>
    <row r="74" spans="1:17" ht="12.75">
      <c r="A74" s="84" t="s">
        <v>12</v>
      </c>
      <c r="B74" s="6"/>
      <c r="C74" s="212">
        <v>0</v>
      </c>
      <c r="D74" s="244">
        <v>334.35</v>
      </c>
      <c r="E74" s="212">
        <v>452.45</v>
      </c>
      <c r="F74" s="244">
        <v>269.92</v>
      </c>
      <c r="G74" s="212">
        <v>203.58</v>
      </c>
      <c r="H74" s="244">
        <v>0</v>
      </c>
      <c r="I74" s="212">
        <v>295.32</v>
      </c>
      <c r="J74" s="244">
        <v>137.6</v>
      </c>
      <c r="K74" s="212">
        <v>132.75</v>
      </c>
      <c r="L74" s="244">
        <v>343.85</v>
      </c>
      <c r="M74" s="212">
        <v>189.31</v>
      </c>
      <c r="N74" s="245"/>
      <c r="O74" s="212"/>
      <c r="P74" s="214">
        <f t="shared" si="9"/>
        <v>2359.1299999999997</v>
      </c>
      <c r="Q74" s="1"/>
    </row>
    <row r="75" spans="1:17" ht="12.75">
      <c r="A75" s="84" t="s">
        <v>258</v>
      </c>
      <c r="B75" s="6"/>
      <c r="C75" s="212">
        <v>0</v>
      </c>
      <c r="D75" s="244">
        <v>0</v>
      </c>
      <c r="E75" s="212">
        <v>0</v>
      </c>
      <c r="F75" s="244">
        <v>0</v>
      </c>
      <c r="G75" s="212">
        <v>0</v>
      </c>
      <c r="H75" s="244">
        <v>0</v>
      </c>
      <c r="I75" s="212">
        <v>0</v>
      </c>
      <c r="J75" s="244">
        <v>0</v>
      </c>
      <c r="K75" s="212">
        <v>0</v>
      </c>
      <c r="L75" s="244">
        <v>0</v>
      </c>
      <c r="M75" s="212">
        <v>42.2</v>
      </c>
      <c r="N75" s="245"/>
      <c r="O75" s="212"/>
      <c r="P75" s="214">
        <f t="shared" si="9"/>
        <v>42.2</v>
      </c>
      <c r="Q75" s="1"/>
    </row>
    <row r="76" spans="1:17" ht="12.75">
      <c r="A76" s="84" t="s">
        <v>63</v>
      </c>
      <c r="B76" s="6"/>
      <c r="C76" s="212">
        <v>0</v>
      </c>
      <c r="D76" s="244">
        <v>1012</v>
      </c>
      <c r="E76" s="212">
        <v>0</v>
      </c>
      <c r="F76" s="244">
        <v>0</v>
      </c>
      <c r="G76" s="212">
        <v>0</v>
      </c>
      <c r="H76" s="244">
        <v>248.85</v>
      </c>
      <c r="I76" s="212">
        <v>0</v>
      </c>
      <c r="J76" s="244">
        <v>161.6</v>
      </c>
      <c r="K76" s="212">
        <v>315.72</v>
      </c>
      <c r="L76" s="244">
        <v>0</v>
      </c>
      <c r="M76" s="212">
        <v>153.6</v>
      </c>
      <c r="N76" s="245"/>
      <c r="O76" s="212"/>
      <c r="P76" s="214">
        <f t="shared" si="9"/>
        <v>1891.7699999999998</v>
      </c>
      <c r="Q76" s="1"/>
    </row>
    <row r="77" spans="1:17" ht="12.75">
      <c r="A77" s="84" t="s">
        <v>259</v>
      </c>
      <c r="B77" s="6"/>
      <c r="C77" s="212">
        <v>0</v>
      </c>
      <c r="D77" s="244">
        <v>0</v>
      </c>
      <c r="E77" s="212">
        <v>0</v>
      </c>
      <c r="F77" s="244">
        <v>0</v>
      </c>
      <c r="G77" s="212">
        <v>0</v>
      </c>
      <c r="H77" s="244">
        <v>0</v>
      </c>
      <c r="I77" s="212">
        <v>0</v>
      </c>
      <c r="J77" s="244">
        <v>0</v>
      </c>
      <c r="K77" s="212">
        <v>0</v>
      </c>
      <c r="L77" s="244">
        <v>0</v>
      </c>
      <c r="M77" s="212">
        <v>281.25</v>
      </c>
      <c r="N77" s="245"/>
      <c r="O77" s="212"/>
      <c r="P77" s="214">
        <f t="shared" si="9"/>
        <v>281.25</v>
      </c>
      <c r="Q77" s="1"/>
    </row>
    <row r="78" spans="1:17" ht="12.75">
      <c r="A78" s="84" t="s">
        <v>98</v>
      </c>
      <c r="B78" s="6"/>
      <c r="C78" s="212">
        <v>84</v>
      </c>
      <c r="D78" s="244">
        <v>98</v>
      </c>
      <c r="E78" s="212">
        <v>76</v>
      </c>
      <c r="F78" s="244">
        <v>91</v>
      </c>
      <c r="G78" s="212">
        <v>72</v>
      </c>
      <c r="H78" s="244">
        <v>70</v>
      </c>
      <c r="I78" s="212">
        <v>95</v>
      </c>
      <c r="J78" s="244">
        <v>113</v>
      </c>
      <c r="K78" s="212">
        <v>56</v>
      </c>
      <c r="L78" s="244">
        <v>56</v>
      </c>
      <c r="M78" s="212">
        <v>168</v>
      </c>
      <c r="N78" s="245"/>
      <c r="O78" s="212"/>
      <c r="P78" s="214">
        <f t="shared" si="9"/>
        <v>979</v>
      </c>
      <c r="Q78" s="1"/>
    </row>
    <row r="79" spans="1:17" ht="12.75">
      <c r="A79" s="84" t="s">
        <v>53</v>
      </c>
      <c r="B79" s="6"/>
      <c r="C79" s="212">
        <v>258.5</v>
      </c>
      <c r="D79" s="244">
        <v>281.5</v>
      </c>
      <c r="E79" s="212">
        <v>277</v>
      </c>
      <c r="F79" s="244">
        <v>303</v>
      </c>
      <c r="G79" s="212">
        <v>205</v>
      </c>
      <c r="H79" s="244">
        <v>184</v>
      </c>
      <c r="I79" s="212">
        <v>275</v>
      </c>
      <c r="J79" s="244">
        <v>184</v>
      </c>
      <c r="K79" s="212">
        <v>230</v>
      </c>
      <c r="L79" s="244">
        <v>164</v>
      </c>
      <c r="M79" s="212">
        <v>315</v>
      </c>
      <c r="N79" s="245"/>
      <c r="O79" s="212"/>
      <c r="P79" s="214">
        <f t="shared" si="9"/>
        <v>2677</v>
      </c>
      <c r="Q79" s="1"/>
    </row>
    <row r="80" spans="1:17" ht="12.75">
      <c r="A80" s="84" t="s">
        <v>12</v>
      </c>
      <c r="B80" s="6"/>
      <c r="C80" s="212">
        <v>0</v>
      </c>
      <c r="D80" s="297">
        <v>620</v>
      </c>
      <c r="E80" s="212">
        <v>826.5</v>
      </c>
      <c r="F80" s="244">
        <v>764.2</v>
      </c>
      <c r="G80" s="212">
        <v>594.9</v>
      </c>
      <c r="H80" s="244">
        <v>0</v>
      </c>
      <c r="I80" s="212">
        <v>1090.61</v>
      </c>
      <c r="J80" s="244">
        <v>721.05</v>
      </c>
      <c r="K80" s="212">
        <v>0</v>
      </c>
      <c r="L80" s="244">
        <v>496</v>
      </c>
      <c r="M80" s="212">
        <v>310</v>
      </c>
      <c r="N80" s="245"/>
      <c r="O80" s="212"/>
      <c r="P80" s="214">
        <f t="shared" si="9"/>
        <v>5423.26</v>
      </c>
      <c r="Q80" s="1"/>
    </row>
    <row r="81" spans="1:17" ht="12.75">
      <c r="A81" s="84" t="s">
        <v>64</v>
      </c>
      <c r="B81" s="6"/>
      <c r="C81" s="212">
        <v>0</v>
      </c>
      <c r="D81" s="244">
        <v>763.45</v>
      </c>
      <c r="E81" s="286">
        <v>-242.9</v>
      </c>
      <c r="F81" s="244">
        <v>0</v>
      </c>
      <c r="G81" s="212">
        <v>0</v>
      </c>
      <c r="H81" s="244">
        <v>224</v>
      </c>
      <c r="I81" s="212">
        <v>0</v>
      </c>
      <c r="J81" s="244">
        <v>48.45</v>
      </c>
      <c r="K81" s="212">
        <v>172.9</v>
      </c>
      <c r="L81" s="244">
        <v>420.88</v>
      </c>
      <c r="M81" s="212">
        <v>268.1</v>
      </c>
      <c r="N81" s="245"/>
      <c r="O81" s="212"/>
      <c r="P81" s="214">
        <f t="shared" si="9"/>
        <v>1654.88</v>
      </c>
      <c r="Q81" s="1"/>
    </row>
    <row r="82" spans="1:17" ht="12.75">
      <c r="A82" s="84" t="s">
        <v>190</v>
      </c>
      <c r="B82" s="6"/>
      <c r="C82" s="212">
        <v>0</v>
      </c>
      <c r="D82" s="244">
        <v>2310</v>
      </c>
      <c r="E82" s="212">
        <v>97.8</v>
      </c>
      <c r="F82" s="244">
        <v>0</v>
      </c>
      <c r="G82" s="212">
        <v>0</v>
      </c>
      <c r="H82" s="244">
        <v>0</v>
      </c>
      <c r="I82" s="212">
        <v>0</v>
      </c>
      <c r="J82" s="244">
        <v>1365</v>
      </c>
      <c r="K82" s="212">
        <v>0</v>
      </c>
      <c r="L82" s="244">
        <v>0</v>
      </c>
      <c r="M82" s="212">
        <v>2670</v>
      </c>
      <c r="N82" s="245"/>
      <c r="O82" s="212"/>
      <c r="P82" s="214">
        <f t="shared" si="9"/>
        <v>6442.8</v>
      </c>
      <c r="Q82" s="1"/>
    </row>
    <row r="83" spans="1:17" ht="12.75">
      <c r="A83" s="84" t="s">
        <v>66</v>
      </c>
      <c r="B83" s="6"/>
      <c r="C83" s="212">
        <v>35</v>
      </c>
      <c r="D83" s="244">
        <v>35</v>
      </c>
      <c r="E83" s="212">
        <v>115.5</v>
      </c>
      <c r="F83" s="244">
        <v>51.92</v>
      </c>
      <c r="G83" s="212">
        <v>40</v>
      </c>
      <c r="H83" s="244">
        <v>70</v>
      </c>
      <c r="I83" s="212">
        <v>50.6</v>
      </c>
      <c r="J83" s="244">
        <v>28</v>
      </c>
      <c r="K83" s="212">
        <v>26.25</v>
      </c>
      <c r="L83" s="244">
        <v>30.35</v>
      </c>
      <c r="M83" s="212">
        <v>26.6</v>
      </c>
      <c r="N83" s="245"/>
      <c r="O83" s="212"/>
      <c r="P83" s="214">
        <f t="shared" si="9"/>
        <v>509.2200000000001</v>
      </c>
      <c r="Q83" s="1"/>
    </row>
    <row r="84" spans="1:17" ht="12.75">
      <c r="A84" s="84" t="s">
        <v>15</v>
      </c>
      <c r="B84" s="6"/>
      <c r="C84" s="212">
        <v>1</v>
      </c>
      <c r="D84" s="244">
        <v>0</v>
      </c>
      <c r="E84" s="212">
        <v>0</v>
      </c>
      <c r="F84" s="244">
        <v>0</v>
      </c>
      <c r="G84" s="212">
        <v>0</v>
      </c>
      <c r="H84" s="244">
        <v>0</v>
      </c>
      <c r="I84" s="212">
        <v>0</v>
      </c>
      <c r="J84" s="244">
        <v>0</v>
      </c>
      <c r="K84" s="212">
        <v>2</v>
      </c>
      <c r="L84" s="244">
        <v>0</v>
      </c>
      <c r="M84" s="212">
        <v>0</v>
      </c>
      <c r="N84" s="245"/>
      <c r="O84" s="212"/>
      <c r="P84" s="214">
        <f t="shared" si="9"/>
        <v>3</v>
      </c>
      <c r="Q84" s="1"/>
    </row>
    <row r="85" spans="1:17" s="106" customFormat="1" ht="18" customHeight="1" thickBot="1">
      <c r="A85" s="134" t="s">
        <v>144</v>
      </c>
      <c r="B85" s="139"/>
      <c r="C85" s="219">
        <f>SUM(C72:C84)</f>
        <v>1991.3</v>
      </c>
      <c r="D85" s="219">
        <f aca="true" t="shared" si="10" ref="D85:P85">SUM(D72:D84)</f>
        <v>6999.97</v>
      </c>
      <c r="E85" s="219">
        <f t="shared" si="10"/>
        <v>2955.2000000000003</v>
      </c>
      <c r="F85" s="219">
        <f t="shared" si="10"/>
        <v>2952.74</v>
      </c>
      <c r="G85" s="219">
        <f t="shared" si="10"/>
        <v>2512.13</v>
      </c>
      <c r="H85" s="219">
        <f t="shared" si="10"/>
        <v>1861.9199999999998</v>
      </c>
      <c r="I85" s="219">
        <f t="shared" si="10"/>
        <v>3322.5299999999993</v>
      </c>
      <c r="J85" s="219">
        <f t="shared" si="10"/>
        <v>4315.3</v>
      </c>
      <c r="K85" s="219">
        <f t="shared" si="10"/>
        <v>2642.2200000000003</v>
      </c>
      <c r="L85" s="219">
        <f t="shared" si="10"/>
        <v>2329.83</v>
      </c>
      <c r="M85" s="219">
        <f t="shared" si="10"/>
        <v>5923.360000000001</v>
      </c>
      <c r="N85" s="219">
        <f t="shared" si="10"/>
        <v>0</v>
      </c>
      <c r="O85" s="219">
        <f t="shared" si="10"/>
        <v>0</v>
      </c>
      <c r="P85" s="219">
        <f t="shared" si="10"/>
        <v>37806.50000000001</v>
      </c>
      <c r="Q85" s="104"/>
    </row>
    <row r="86" spans="1:17" ht="6.75" customHeight="1" thickBot="1" thickTop="1">
      <c r="A86" s="18"/>
      <c r="B86" s="5"/>
      <c r="C86" s="212"/>
      <c r="D86" s="244"/>
      <c r="E86" s="212"/>
      <c r="F86" s="244"/>
      <c r="G86" s="212"/>
      <c r="H86" s="244"/>
      <c r="I86" s="212"/>
      <c r="J86" s="244"/>
      <c r="K86" s="212"/>
      <c r="L86" s="244"/>
      <c r="M86" s="212"/>
      <c r="N86" s="245"/>
      <c r="O86" s="223"/>
      <c r="P86" s="251"/>
      <c r="Q86" s="1"/>
    </row>
    <row r="87" spans="1:18" s="92" customFormat="1" ht="18" customHeight="1">
      <c r="A87" s="306" t="s">
        <v>3</v>
      </c>
      <c r="B87" s="143"/>
      <c r="C87" s="237">
        <f aca="true" t="shared" si="11" ref="C87:P87">SUM(C16+C40+C54+C69+C85)</f>
        <v>22502.03</v>
      </c>
      <c r="D87" s="237">
        <f t="shared" si="11"/>
        <v>30895.93</v>
      </c>
      <c r="E87" s="237">
        <f t="shared" si="11"/>
        <v>24523.840000000004</v>
      </c>
      <c r="F87" s="237">
        <f t="shared" si="11"/>
        <v>24038.100000000006</v>
      </c>
      <c r="G87" s="237">
        <f t="shared" si="11"/>
        <v>28264.98</v>
      </c>
      <c r="H87" s="237">
        <f t="shared" si="11"/>
        <v>25741.819999999996</v>
      </c>
      <c r="I87" s="237">
        <f t="shared" si="11"/>
        <v>27543.19</v>
      </c>
      <c r="J87" s="237">
        <f t="shared" si="11"/>
        <v>23567.12</v>
      </c>
      <c r="K87" s="237">
        <f t="shared" si="11"/>
        <v>18224.02</v>
      </c>
      <c r="L87" s="237">
        <f t="shared" si="11"/>
        <v>15873.17</v>
      </c>
      <c r="M87" s="237">
        <f t="shared" si="11"/>
        <v>25844.239999999998</v>
      </c>
      <c r="N87" s="237">
        <f t="shared" si="11"/>
        <v>0</v>
      </c>
      <c r="O87" s="237">
        <f t="shared" si="11"/>
        <v>0</v>
      </c>
      <c r="P87" s="237">
        <f t="shared" si="11"/>
        <v>266468.09</v>
      </c>
      <c r="Q87" s="90">
        <f>SUM(C87:O87)</f>
        <v>267018.44</v>
      </c>
      <c r="R87" s="94"/>
    </row>
    <row r="88" spans="1:17" s="92" customFormat="1" ht="19.5" customHeight="1" thickBot="1">
      <c r="A88" s="131" t="s">
        <v>16</v>
      </c>
      <c r="B88" s="144">
        <v>1.175</v>
      </c>
      <c r="C88" s="238">
        <f aca="true" t="shared" si="12" ref="C88:O88">SUM(C89/$B$88+(C21+C25+C26+C28+C31+C34+C36+C38+C39+C45+C52+C53+C57+C58+C59+C60+C61+C62+C63+C64+C65+C66+C67+C68+C73+C74+C75+C76+C77+C78+C80+C81+C82+C83))</f>
        <v>20054.752553191487</v>
      </c>
      <c r="D88" s="238">
        <f t="shared" si="12"/>
        <v>28473.788510638296</v>
      </c>
      <c r="E88" s="238">
        <f t="shared" si="12"/>
        <v>22141.482340425537</v>
      </c>
      <c r="F88" s="238">
        <f t="shared" si="12"/>
        <v>21721.365106382982</v>
      </c>
      <c r="G88" s="238">
        <f t="shared" si="12"/>
        <v>25753.850638297874</v>
      </c>
      <c r="H88" s="238">
        <f t="shared" si="12"/>
        <v>22764.909148936167</v>
      </c>
      <c r="I88" s="238">
        <f t="shared" si="12"/>
        <v>24929.830851063827</v>
      </c>
      <c r="J88" s="238">
        <f t="shared" si="12"/>
        <v>21307.368085106384</v>
      </c>
      <c r="K88" s="238">
        <f t="shared" si="12"/>
        <v>16171.225319148936</v>
      </c>
      <c r="L88" s="238">
        <f t="shared" si="12"/>
        <v>14715.781063829787</v>
      </c>
      <c r="M88" s="238">
        <f t="shared" si="12"/>
        <v>23376.89191489361</v>
      </c>
      <c r="N88" s="238">
        <f t="shared" si="12"/>
        <v>0</v>
      </c>
      <c r="O88" s="238">
        <f t="shared" si="12"/>
        <v>0</v>
      </c>
      <c r="P88" s="238">
        <f>SUM(C88:O88)</f>
        <v>241411.24553191487</v>
      </c>
      <c r="Q88" s="91"/>
    </row>
    <row r="89" spans="3:17" ht="12.75" hidden="1">
      <c r="C89" s="227">
        <f>SUM(C87-(C21+C25+C26+C28+C31+C34+C36+C38+C39+C45+C52+C53+C57+C58+C59+C60+C61+C62+C63+C64+C65+C66+C67+C68+C73+C74+C75+C76+C77+C78+C80+C81+C82+C83))</f>
        <v>16431.72</v>
      </c>
      <c r="D89" s="227">
        <f aca="true" t="shared" si="13" ref="D89:O89">SUM(D87-(D21+D25+D26+D28+D31+D34+D36+D38+D39+D45+D52+D53+D57+D58+D59+D60+D61+D62+D63+D64+D65+D66+D67+D68+D73+D74+D75+D76+D77+D78+D80+D81+D82+D83))</f>
        <v>16262.949999999999</v>
      </c>
      <c r="E89" s="227">
        <f t="shared" si="13"/>
        <v>15995.830000000005</v>
      </c>
      <c r="F89" s="227">
        <f t="shared" si="13"/>
        <v>15555.220000000005</v>
      </c>
      <c r="G89" s="227">
        <f t="shared" si="13"/>
        <v>16860.44</v>
      </c>
      <c r="H89" s="227">
        <f t="shared" si="13"/>
        <v>19987.829999999994</v>
      </c>
      <c r="I89" s="227">
        <f t="shared" si="13"/>
        <v>17546.839999999997</v>
      </c>
      <c r="J89" s="227">
        <f t="shared" si="13"/>
        <v>15172.619999999999</v>
      </c>
      <c r="K89" s="227">
        <f t="shared" si="13"/>
        <v>13783.05</v>
      </c>
      <c r="L89" s="227">
        <f t="shared" si="13"/>
        <v>7771.039999999998</v>
      </c>
      <c r="M89" s="227">
        <f t="shared" si="13"/>
        <v>16566.479999999996</v>
      </c>
      <c r="N89" s="227">
        <f t="shared" si="13"/>
        <v>0</v>
      </c>
      <c r="O89" s="227">
        <f t="shared" si="13"/>
        <v>0</v>
      </c>
      <c r="P89" s="227"/>
      <c r="Q89" s="1"/>
    </row>
    <row r="90" spans="3:17" ht="5.25" customHeight="1" thickBot="1"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1"/>
    </row>
    <row r="91" spans="1:17" ht="21" customHeight="1" thickBot="1">
      <c r="A91" s="301" t="s">
        <v>162</v>
      </c>
      <c r="B91" s="307"/>
      <c r="C91" s="300">
        <v>13719.97</v>
      </c>
      <c r="D91" s="302">
        <v>22920.58</v>
      </c>
      <c r="E91" s="300">
        <v>16243.33</v>
      </c>
      <c r="F91" s="302">
        <v>16084.12</v>
      </c>
      <c r="G91" s="300">
        <v>18953.85</v>
      </c>
      <c r="H91" s="302">
        <v>13860.5</v>
      </c>
      <c r="I91" s="300">
        <v>17820.18</v>
      </c>
      <c r="J91" s="302">
        <v>15774.7</v>
      </c>
      <c r="K91" s="300">
        <v>11279.53</v>
      </c>
      <c r="L91" s="302">
        <v>11902.15</v>
      </c>
      <c r="M91" s="300">
        <v>17618.57</v>
      </c>
      <c r="N91" s="300"/>
      <c r="O91" s="302"/>
      <c r="P91" s="302">
        <f>SUM(C91:O91)</f>
        <v>176177.48</v>
      </c>
      <c r="Q91" s="1"/>
    </row>
    <row r="92" spans="3:17" ht="5.25" customHeight="1" thickBot="1"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1"/>
    </row>
    <row r="93" spans="1:17" ht="19.5" thickBot="1">
      <c r="A93" s="196" t="s">
        <v>179</v>
      </c>
      <c r="B93" s="197"/>
      <c r="C93" s="228">
        <v>4086</v>
      </c>
      <c r="D93" s="228">
        <v>12256</v>
      </c>
      <c r="E93" s="228">
        <v>17366</v>
      </c>
      <c r="F93" s="228">
        <v>19406</v>
      </c>
      <c r="G93" s="228">
        <v>27076</v>
      </c>
      <c r="H93" s="228">
        <v>20936</v>
      </c>
      <c r="I93" s="228">
        <v>27576</v>
      </c>
      <c r="J93" s="228">
        <v>16856</v>
      </c>
      <c r="K93" s="228">
        <v>17366</v>
      </c>
      <c r="L93" s="228">
        <v>9806</v>
      </c>
      <c r="M93" s="228">
        <v>17976</v>
      </c>
      <c r="N93" s="228"/>
      <c r="O93" s="228"/>
      <c r="P93" s="228">
        <f>SUM(C93:O93)</f>
        <v>190706</v>
      </c>
      <c r="Q93" s="1"/>
    </row>
    <row r="94" spans="3:16" ht="5.25" customHeight="1" thickBot="1"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93"/>
      <c r="P94" s="229"/>
    </row>
    <row r="95" spans="1:16" ht="19.5" thickBot="1">
      <c r="A95" s="198" t="s">
        <v>181</v>
      </c>
      <c r="B95" s="199"/>
      <c r="C95" s="285">
        <f>SUM(C91-C93)</f>
        <v>9633.97</v>
      </c>
      <c r="D95" s="285">
        <f aca="true" t="shared" si="14" ref="D95:O95">SUM(D91-D93)</f>
        <v>10664.580000000002</v>
      </c>
      <c r="E95" s="259">
        <f t="shared" si="14"/>
        <v>-1122.67</v>
      </c>
      <c r="F95" s="259">
        <f t="shared" si="14"/>
        <v>-3321.879999999999</v>
      </c>
      <c r="G95" s="259">
        <f t="shared" si="14"/>
        <v>-8122.1500000000015</v>
      </c>
      <c r="H95" s="259">
        <f t="shared" si="14"/>
        <v>-7075.5</v>
      </c>
      <c r="I95" s="259">
        <f t="shared" si="14"/>
        <v>-9755.82</v>
      </c>
      <c r="J95" s="259">
        <f t="shared" si="14"/>
        <v>-1081.2999999999993</v>
      </c>
      <c r="K95" s="259">
        <f t="shared" si="14"/>
        <v>-6086.469999999999</v>
      </c>
      <c r="L95" s="285">
        <f t="shared" si="14"/>
        <v>2096.1499999999996</v>
      </c>
      <c r="M95" s="279">
        <f t="shared" si="14"/>
        <v>-357.4300000000003</v>
      </c>
      <c r="N95" s="285">
        <f t="shared" si="14"/>
        <v>0</v>
      </c>
      <c r="O95" s="285">
        <f t="shared" si="14"/>
        <v>0</v>
      </c>
      <c r="P95" s="259">
        <f>SUM(C95:O95)</f>
        <v>-14528.519999999995</v>
      </c>
    </row>
    <row r="96" spans="3:16" ht="6" customHeight="1" thickBot="1"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 ht="19.5" thickBot="1">
      <c r="A97" s="192" t="s">
        <v>180</v>
      </c>
      <c r="B97" s="193"/>
      <c r="C97" s="231" t="str">
        <f>IF(C91=C93,"ON TARGET",IF(C91&gt;C93,"ABOVE TARGET","BELOW TARGET"))</f>
        <v>ABOVE TARGET</v>
      </c>
      <c r="D97" s="231" t="str">
        <f aca="true" t="shared" si="15" ref="D97:P97">IF(D91=D93,"ON TARGET",IF(D91&gt;D93,"ABOVE TARGET","BELOW TARGET"))</f>
        <v>ABOVE TARGET</v>
      </c>
      <c r="E97" s="231" t="str">
        <f t="shared" si="15"/>
        <v>BELOW TARGET</v>
      </c>
      <c r="F97" s="231" t="str">
        <f t="shared" si="15"/>
        <v>BELOW TARGET</v>
      </c>
      <c r="G97" s="231" t="str">
        <f t="shared" si="15"/>
        <v>BELOW TARGET</v>
      </c>
      <c r="H97" s="231" t="str">
        <f t="shared" si="15"/>
        <v>BELOW TARGET</v>
      </c>
      <c r="I97" s="231" t="str">
        <f t="shared" si="15"/>
        <v>BELOW TARGET</v>
      </c>
      <c r="J97" s="231" t="str">
        <f t="shared" si="15"/>
        <v>BELOW TARGET</v>
      </c>
      <c r="K97" s="231" t="str">
        <f t="shared" si="15"/>
        <v>BELOW TARGET</v>
      </c>
      <c r="L97" s="231" t="str">
        <f t="shared" si="15"/>
        <v>ABOVE TARGET</v>
      </c>
      <c r="M97" s="231" t="str">
        <f t="shared" si="15"/>
        <v>BELOW TARGET</v>
      </c>
      <c r="N97" s="231" t="str">
        <f t="shared" si="15"/>
        <v>ON TARGET</v>
      </c>
      <c r="O97" s="231" t="str">
        <f t="shared" si="15"/>
        <v>ON TARGET</v>
      </c>
      <c r="P97" s="231" t="str">
        <f t="shared" si="15"/>
        <v>BELOW TARGET</v>
      </c>
    </row>
    <row r="98" spans="1:16" s="269" customFormat="1" ht="15.75">
      <c r="A98" s="273"/>
      <c r="B98" s="195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</row>
    <row r="99" spans="1:16" ht="12.75">
      <c r="A99" s="195"/>
      <c r="B99" s="195"/>
      <c r="C99" s="229"/>
      <c r="D99" s="232"/>
      <c r="E99" s="232"/>
      <c r="F99" s="232"/>
      <c r="G99" s="232"/>
      <c r="H99" s="232"/>
      <c r="I99" s="232"/>
      <c r="J99" s="232"/>
      <c r="K99" s="232"/>
      <c r="L99" s="232"/>
      <c r="M99" s="229"/>
      <c r="N99" s="232"/>
      <c r="O99" s="232"/>
      <c r="P99" s="232"/>
    </row>
    <row r="100" spans="1:16" ht="12.75">
      <c r="A100" s="195"/>
      <c r="B100" s="195"/>
      <c r="C100" s="229"/>
      <c r="D100" s="232"/>
      <c r="E100" s="232"/>
      <c r="F100" s="232"/>
      <c r="G100" s="232"/>
      <c r="H100" s="232"/>
      <c r="I100" s="232"/>
      <c r="J100" s="232"/>
      <c r="K100" s="232"/>
      <c r="L100" s="232"/>
      <c r="M100" s="229"/>
      <c r="N100" s="232"/>
      <c r="O100" s="232"/>
      <c r="P100" s="232"/>
    </row>
    <row r="101" spans="1:16" ht="12.75">
      <c r="A101" s="195"/>
      <c r="B101" s="195"/>
      <c r="C101" s="229"/>
      <c r="D101" s="232"/>
      <c r="E101" s="232"/>
      <c r="F101" s="232"/>
      <c r="G101" s="232"/>
      <c r="H101" s="232"/>
      <c r="I101" s="232"/>
      <c r="J101" s="232"/>
      <c r="K101" s="232"/>
      <c r="L101" s="232"/>
      <c r="M101" s="229"/>
      <c r="N101" s="232"/>
      <c r="O101" s="232"/>
      <c r="P101" s="232"/>
    </row>
    <row r="102" spans="1:16" s="208" customFormat="1" ht="20.25" customHeight="1" hidden="1" thickBot="1">
      <c r="A102" s="247" t="s">
        <v>162</v>
      </c>
      <c r="B102" s="247"/>
      <c r="C102" s="241">
        <v>13719.97</v>
      </c>
      <c r="D102" s="241">
        <v>22920.58</v>
      </c>
      <c r="E102" s="241">
        <v>16243.33</v>
      </c>
      <c r="F102" s="283">
        <v>16084.12</v>
      </c>
      <c r="G102" s="241">
        <v>18953.85</v>
      </c>
      <c r="H102" s="241">
        <v>13860.5</v>
      </c>
      <c r="I102" s="241">
        <v>17820.18</v>
      </c>
      <c r="J102" s="241">
        <v>15774.7</v>
      </c>
      <c r="K102" s="241">
        <v>11279.53</v>
      </c>
      <c r="L102" s="241">
        <v>11902.15</v>
      </c>
      <c r="M102" s="300">
        <v>17618.57</v>
      </c>
      <c r="N102" s="241"/>
      <c r="O102" s="241"/>
      <c r="P102" s="240">
        <f>SUM(C102:O102)</f>
        <v>176177.48</v>
      </c>
    </row>
    <row r="103" spans="1:17" ht="19.5" hidden="1" thickBot="1">
      <c r="A103" s="196" t="s">
        <v>159</v>
      </c>
      <c r="B103" s="197"/>
      <c r="C103" s="228">
        <v>4086</v>
      </c>
      <c r="D103" s="228">
        <v>12256</v>
      </c>
      <c r="E103" s="228">
        <v>17366</v>
      </c>
      <c r="F103" s="228">
        <v>19406</v>
      </c>
      <c r="G103" s="228">
        <v>27076</v>
      </c>
      <c r="H103" s="228">
        <v>20936</v>
      </c>
      <c r="I103" s="228">
        <v>27576</v>
      </c>
      <c r="J103" s="228">
        <v>16856</v>
      </c>
      <c r="K103" s="228">
        <v>17366</v>
      </c>
      <c r="L103" s="228">
        <v>9806</v>
      </c>
      <c r="M103" s="228">
        <v>17976</v>
      </c>
      <c r="N103" s="228"/>
      <c r="O103" s="228"/>
      <c r="P103" s="228">
        <f>SUM(C103:O103)</f>
        <v>190706</v>
      </c>
      <c r="Q103" s="1"/>
    </row>
    <row r="104" spans="1:16" ht="19.5" hidden="1" thickBot="1">
      <c r="A104" s="198" t="s">
        <v>160</v>
      </c>
      <c r="B104" s="199"/>
      <c r="C104" s="285">
        <f>SUM(C102-C103)</f>
        <v>9633.97</v>
      </c>
      <c r="D104" s="230">
        <f aca="true" t="shared" si="16" ref="D104:O104">SUM(D102-D103)</f>
        <v>10664.580000000002</v>
      </c>
      <c r="E104" s="259">
        <f t="shared" si="16"/>
        <v>-1122.67</v>
      </c>
      <c r="F104" s="259">
        <f t="shared" si="16"/>
        <v>-3321.879999999999</v>
      </c>
      <c r="G104" s="259">
        <f t="shared" si="16"/>
        <v>-8122.1500000000015</v>
      </c>
      <c r="H104" s="259">
        <f t="shared" si="16"/>
        <v>-7075.5</v>
      </c>
      <c r="I104" s="259">
        <f t="shared" si="16"/>
        <v>-9755.82</v>
      </c>
      <c r="J104" s="259">
        <f t="shared" si="16"/>
        <v>-1081.2999999999993</v>
      </c>
      <c r="K104" s="259">
        <f t="shared" si="16"/>
        <v>-6086.469999999999</v>
      </c>
      <c r="L104" s="285">
        <f t="shared" si="16"/>
        <v>2096.1499999999996</v>
      </c>
      <c r="M104" s="279">
        <f t="shared" si="16"/>
        <v>-357.4300000000003</v>
      </c>
      <c r="N104" s="259">
        <f t="shared" si="16"/>
        <v>0</v>
      </c>
      <c r="O104" s="259">
        <f t="shared" si="16"/>
        <v>0</v>
      </c>
      <c r="P104" s="259">
        <f>SUM(C104:O104)</f>
        <v>-14528.519999999995</v>
      </c>
    </row>
    <row r="105" spans="3:16" ht="12.75"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</row>
    <row r="106" spans="3:16" ht="12.75"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</row>
  </sheetData>
  <printOptions horizontalCentered="1"/>
  <pageMargins left="0.6299212598425197" right="0.03937007874015748" top="0" bottom="0" header="0.11811023622047245" footer="0"/>
  <pageSetup horizontalDpi="300" verticalDpi="300" orientation="landscape" paperSize="9" scale="43" r:id="rId1"/>
  <headerFooter alignWithMargins="0">
    <oddHeader>&amp;LCITY LEISURE&amp;R50% INCOME SHARE = #   VAT EXEMPT = *          Compiled by : G.Walter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82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60" customWidth="1"/>
    <col min="2" max="2" width="0" style="1" hidden="1" customWidth="1"/>
    <col min="3" max="4" width="16.28125" style="1" customWidth="1"/>
    <col min="5" max="5" width="17.00390625" style="1" customWidth="1"/>
    <col min="6" max="15" width="16.28125" style="1" customWidth="1"/>
    <col min="16" max="16" width="20.421875" style="1" customWidth="1"/>
    <col min="17" max="17" width="20.57421875" style="1" hidden="1" customWidth="1"/>
    <col min="18" max="18" width="19.421875" style="0" customWidth="1"/>
  </cols>
  <sheetData>
    <row r="1" spans="1:16" ht="29.25" customHeight="1">
      <c r="A1" s="73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4"/>
      <c r="N1" s="54"/>
      <c r="O1" s="8"/>
      <c r="P1" s="8"/>
    </row>
    <row r="2" spans="1:16" ht="6" customHeight="1">
      <c r="A2" s="59"/>
      <c r="B2" s="9"/>
      <c r="C2" s="9"/>
      <c r="D2" s="9"/>
      <c r="E2" s="13"/>
      <c r="F2" s="9"/>
      <c r="G2" s="9"/>
      <c r="H2" s="9"/>
      <c r="I2" s="9"/>
      <c r="J2" s="9"/>
      <c r="K2" s="9"/>
      <c r="L2" s="9"/>
      <c r="M2" s="48"/>
      <c r="N2" s="48"/>
      <c r="O2" s="9"/>
      <c r="P2" s="9"/>
    </row>
    <row r="3" spans="1:16" ht="27.75" customHeight="1">
      <c r="A3" s="76" t="s">
        <v>67</v>
      </c>
      <c r="B3" s="50"/>
      <c r="C3" s="8"/>
      <c r="D3" s="8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6.75" customHeight="1" thickBot="1">
      <c r="A4" s="87"/>
      <c r="B4" s="10"/>
      <c r="C4" s="9"/>
      <c r="D4" s="9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s="92" customFormat="1" ht="38.25" customHeight="1" thickBot="1">
      <c r="A5" s="110"/>
      <c r="B5" s="97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  <c r="Q5" s="91"/>
    </row>
    <row r="6" spans="1:16" ht="18.75">
      <c r="A6" s="169" t="s">
        <v>4</v>
      </c>
      <c r="B6" s="2"/>
      <c r="C6" s="35" t="s">
        <v>0</v>
      </c>
      <c r="D6" s="2"/>
      <c r="E6" s="16"/>
      <c r="F6" s="2"/>
      <c r="G6" s="11"/>
      <c r="H6" s="2"/>
      <c r="I6" s="11"/>
      <c r="J6" s="2"/>
      <c r="K6" s="11"/>
      <c r="L6" s="2"/>
      <c r="M6" s="11"/>
      <c r="N6" s="9"/>
      <c r="O6" s="16"/>
      <c r="P6" s="124"/>
    </row>
    <row r="7" spans="1:16" ht="15.75" customHeight="1">
      <c r="A7" s="86" t="s">
        <v>5</v>
      </c>
      <c r="B7" s="4"/>
      <c r="C7" s="262">
        <v>469.2</v>
      </c>
      <c r="D7" s="244">
        <v>551.9</v>
      </c>
      <c r="E7" s="212">
        <v>525.1</v>
      </c>
      <c r="F7" s="244">
        <v>534.55</v>
      </c>
      <c r="G7" s="212">
        <v>649.95</v>
      </c>
      <c r="H7" s="244">
        <v>600.3</v>
      </c>
      <c r="I7" s="212">
        <v>470.8</v>
      </c>
      <c r="J7" s="244">
        <v>431</v>
      </c>
      <c r="K7" s="212">
        <v>407.5</v>
      </c>
      <c r="L7" s="244">
        <v>298.25</v>
      </c>
      <c r="M7" s="212">
        <v>505.55</v>
      </c>
      <c r="N7" s="245"/>
      <c r="O7" s="212"/>
      <c r="P7" s="214">
        <f aca="true" t="shared" si="0" ref="P7:P14">SUM(C7:O7)</f>
        <v>5444.1</v>
      </c>
    </row>
    <row r="8" spans="1:16" ht="15.75" customHeight="1">
      <c r="A8" s="86" t="s">
        <v>6</v>
      </c>
      <c r="B8" s="4"/>
      <c r="C8" s="212">
        <v>528.65</v>
      </c>
      <c r="D8" s="244">
        <v>434.99</v>
      </c>
      <c r="E8" s="212">
        <v>464.12</v>
      </c>
      <c r="F8" s="244">
        <v>519.29</v>
      </c>
      <c r="G8" s="212">
        <v>526.47</v>
      </c>
      <c r="H8" s="244">
        <v>436.58</v>
      </c>
      <c r="I8" s="212">
        <v>423.64</v>
      </c>
      <c r="J8" s="244">
        <v>502.44</v>
      </c>
      <c r="K8" s="212">
        <v>493.41</v>
      </c>
      <c r="L8" s="244">
        <v>307.21</v>
      </c>
      <c r="M8" s="212">
        <v>478.22</v>
      </c>
      <c r="N8" s="245"/>
      <c r="O8" s="212"/>
      <c r="P8" s="214">
        <f t="shared" si="0"/>
        <v>5115.02</v>
      </c>
    </row>
    <row r="9" spans="1:16" ht="15.75" customHeight="1">
      <c r="A9" s="86" t="s">
        <v>19</v>
      </c>
      <c r="B9" s="4"/>
      <c r="C9" s="212">
        <v>1844.7</v>
      </c>
      <c r="D9" s="244">
        <v>1735.55</v>
      </c>
      <c r="E9" s="212">
        <v>1800.15</v>
      </c>
      <c r="F9" s="244">
        <v>1822.55</v>
      </c>
      <c r="G9" s="212">
        <v>2243.75</v>
      </c>
      <c r="H9" s="244">
        <v>1777.92</v>
      </c>
      <c r="I9" s="212">
        <v>1449.15</v>
      </c>
      <c r="J9" s="244">
        <v>1605.55</v>
      </c>
      <c r="K9" s="212">
        <v>1492.64</v>
      </c>
      <c r="L9" s="244">
        <v>811.3</v>
      </c>
      <c r="M9" s="212">
        <v>1421.05</v>
      </c>
      <c r="N9" s="245"/>
      <c r="O9" s="212"/>
      <c r="P9" s="214">
        <f t="shared" si="0"/>
        <v>18004.309999999998</v>
      </c>
    </row>
    <row r="10" spans="1:16" ht="15.75" customHeight="1">
      <c r="A10" s="86" t="s">
        <v>191</v>
      </c>
      <c r="B10" s="4"/>
      <c r="C10" s="212">
        <v>336.45</v>
      </c>
      <c r="D10" s="244">
        <v>361.15</v>
      </c>
      <c r="E10" s="212">
        <v>307.2</v>
      </c>
      <c r="F10" s="244">
        <v>354.55</v>
      </c>
      <c r="G10" s="212">
        <v>331.95</v>
      </c>
      <c r="H10" s="244">
        <v>236.5</v>
      </c>
      <c r="I10" s="212">
        <v>224.4</v>
      </c>
      <c r="J10" s="244">
        <v>202.8</v>
      </c>
      <c r="K10" s="212">
        <v>209.4</v>
      </c>
      <c r="L10" s="244">
        <v>124.5</v>
      </c>
      <c r="M10" s="212">
        <v>161.8</v>
      </c>
      <c r="N10" s="245"/>
      <c r="O10" s="212"/>
      <c r="P10" s="214">
        <f t="shared" si="0"/>
        <v>2850.7000000000003</v>
      </c>
    </row>
    <row r="11" spans="1:16" ht="15.75" customHeight="1">
      <c r="A11" s="86" t="s">
        <v>20</v>
      </c>
      <c r="B11" s="4"/>
      <c r="C11" s="212">
        <v>300.22</v>
      </c>
      <c r="D11" s="244">
        <v>322.62</v>
      </c>
      <c r="E11" s="212">
        <v>700.61</v>
      </c>
      <c r="F11" s="244">
        <v>255.68</v>
      </c>
      <c r="G11" s="212">
        <v>593.36</v>
      </c>
      <c r="H11" s="244">
        <v>347.9</v>
      </c>
      <c r="I11" s="212">
        <v>236.22</v>
      </c>
      <c r="J11" s="244">
        <v>549.25</v>
      </c>
      <c r="K11" s="212">
        <v>258.09</v>
      </c>
      <c r="L11" s="244">
        <v>146.5</v>
      </c>
      <c r="M11" s="212">
        <v>368.02</v>
      </c>
      <c r="N11" s="245"/>
      <c r="O11" s="212"/>
      <c r="P11" s="214">
        <f t="shared" si="0"/>
        <v>4078.4700000000003</v>
      </c>
    </row>
    <row r="12" spans="1:16" ht="15.75" customHeight="1">
      <c r="A12" s="86" t="s">
        <v>164</v>
      </c>
      <c r="B12" s="3"/>
      <c r="C12" s="212">
        <v>198.4</v>
      </c>
      <c r="D12" s="244">
        <v>282.9</v>
      </c>
      <c r="E12" s="212">
        <v>126.65</v>
      </c>
      <c r="F12" s="244">
        <v>76.8</v>
      </c>
      <c r="G12" s="212">
        <v>80.4</v>
      </c>
      <c r="H12" s="244">
        <v>2372.85</v>
      </c>
      <c r="I12" s="212">
        <v>945.1</v>
      </c>
      <c r="J12" s="244">
        <v>646.07</v>
      </c>
      <c r="K12" s="212">
        <v>302.85</v>
      </c>
      <c r="L12" s="244">
        <v>62.55</v>
      </c>
      <c r="M12" s="212">
        <v>332.95</v>
      </c>
      <c r="N12" s="245"/>
      <c r="O12" s="212"/>
      <c r="P12" s="214">
        <f>SUM(C12:O12)</f>
        <v>5427.52</v>
      </c>
    </row>
    <row r="13" spans="1:16" ht="15.75" customHeight="1">
      <c r="A13" s="86" t="s">
        <v>21</v>
      </c>
      <c r="B13" s="3"/>
      <c r="C13" s="212">
        <v>0</v>
      </c>
      <c r="D13" s="244">
        <v>0</v>
      </c>
      <c r="E13" s="212">
        <v>0</v>
      </c>
      <c r="F13" s="244">
        <v>0</v>
      </c>
      <c r="G13" s="212">
        <v>0</v>
      </c>
      <c r="H13" s="244">
        <v>0</v>
      </c>
      <c r="I13" s="212">
        <v>0</v>
      </c>
      <c r="J13" s="244">
        <v>6.8</v>
      </c>
      <c r="K13" s="212">
        <v>0</v>
      </c>
      <c r="L13" s="244">
        <v>1.2</v>
      </c>
      <c r="M13" s="212">
        <v>16.67</v>
      </c>
      <c r="N13" s="245"/>
      <c r="O13" s="212"/>
      <c r="P13" s="214">
        <f>SUM(C13:O13)</f>
        <v>24.67</v>
      </c>
    </row>
    <row r="14" spans="1:16" ht="15.75" customHeight="1">
      <c r="A14" s="86" t="s">
        <v>244</v>
      </c>
      <c r="B14" s="4"/>
      <c r="C14" s="212">
        <v>0</v>
      </c>
      <c r="D14" s="244">
        <v>0</v>
      </c>
      <c r="E14" s="212">
        <v>0</v>
      </c>
      <c r="F14" s="244">
        <v>0</v>
      </c>
      <c r="G14" s="212">
        <v>0</v>
      </c>
      <c r="H14" s="244">
        <v>0</v>
      </c>
      <c r="I14" s="212">
        <v>13.34</v>
      </c>
      <c r="J14" s="244">
        <v>0</v>
      </c>
      <c r="K14" s="212">
        <v>0</v>
      </c>
      <c r="L14" s="244">
        <v>0</v>
      </c>
      <c r="M14" s="212">
        <v>0</v>
      </c>
      <c r="N14" s="245"/>
      <c r="O14" s="212"/>
      <c r="P14" s="214">
        <f t="shared" si="0"/>
        <v>13.34</v>
      </c>
    </row>
    <row r="15" spans="1:17" s="106" customFormat="1" ht="25.5" customHeight="1" thickBot="1">
      <c r="A15" s="181" t="s">
        <v>142</v>
      </c>
      <c r="B15" s="163"/>
      <c r="C15" s="219">
        <f aca="true" t="shared" si="1" ref="C15:P15">SUM(C7:C14)</f>
        <v>3677.6200000000003</v>
      </c>
      <c r="D15" s="219">
        <f t="shared" si="1"/>
        <v>3689.11</v>
      </c>
      <c r="E15" s="219">
        <f t="shared" si="1"/>
        <v>3923.83</v>
      </c>
      <c r="F15" s="219">
        <f t="shared" si="1"/>
        <v>3563.42</v>
      </c>
      <c r="G15" s="219">
        <f t="shared" si="1"/>
        <v>4425.879999999999</v>
      </c>
      <c r="H15" s="219">
        <f t="shared" si="1"/>
        <v>5772.05</v>
      </c>
      <c r="I15" s="219">
        <f t="shared" si="1"/>
        <v>3762.65</v>
      </c>
      <c r="J15" s="219">
        <f t="shared" si="1"/>
        <v>3943.9100000000003</v>
      </c>
      <c r="K15" s="219">
        <f t="shared" si="1"/>
        <v>3163.8900000000003</v>
      </c>
      <c r="L15" s="219">
        <f t="shared" si="1"/>
        <v>1751.51</v>
      </c>
      <c r="M15" s="219">
        <f t="shared" si="1"/>
        <v>3284.2599999999998</v>
      </c>
      <c r="N15" s="219">
        <f t="shared" si="1"/>
        <v>0</v>
      </c>
      <c r="O15" s="219">
        <f t="shared" si="1"/>
        <v>0</v>
      </c>
      <c r="P15" s="219">
        <f t="shared" si="1"/>
        <v>40958.12999999999</v>
      </c>
      <c r="Q15" s="104"/>
    </row>
    <row r="16" spans="1:16" ht="8.25" customHeight="1" thickTop="1">
      <c r="A16" s="61"/>
      <c r="B16" s="2"/>
      <c r="C16" s="212"/>
      <c r="D16" s="244"/>
      <c r="E16" s="212"/>
      <c r="F16" s="244"/>
      <c r="G16" s="212"/>
      <c r="H16" s="244"/>
      <c r="I16" s="212"/>
      <c r="J16" s="244"/>
      <c r="K16" s="212"/>
      <c r="L16" s="244"/>
      <c r="M16" s="212"/>
      <c r="N16" s="245"/>
      <c r="O16" s="212"/>
      <c r="P16" s="217"/>
    </row>
    <row r="17" spans="1:16" ht="18.75">
      <c r="A17" s="160" t="s">
        <v>8</v>
      </c>
      <c r="B17" s="3"/>
      <c r="C17" s="218"/>
      <c r="D17" s="244"/>
      <c r="E17" s="212"/>
      <c r="F17" s="244"/>
      <c r="G17" s="212"/>
      <c r="H17" s="244"/>
      <c r="I17" s="212"/>
      <c r="J17" s="244"/>
      <c r="K17" s="212"/>
      <c r="L17" s="244"/>
      <c r="M17" s="212"/>
      <c r="N17" s="245"/>
      <c r="O17" s="212"/>
      <c r="P17" s="217"/>
    </row>
    <row r="18" spans="1:16" ht="15.75" customHeight="1">
      <c r="A18" s="86" t="s">
        <v>41</v>
      </c>
      <c r="B18" s="3"/>
      <c r="C18" s="212">
        <v>112.3</v>
      </c>
      <c r="D18" s="244">
        <v>82</v>
      </c>
      <c r="E18" s="212">
        <v>52.6</v>
      </c>
      <c r="F18" s="244">
        <v>38.6</v>
      </c>
      <c r="G18" s="212">
        <v>68.6</v>
      </c>
      <c r="H18" s="244">
        <v>50.95</v>
      </c>
      <c r="I18" s="212">
        <v>65.8</v>
      </c>
      <c r="J18" s="244">
        <v>60.4</v>
      </c>
      <c r="K18" s="212">
        <v>72.4</v>
      </c>
      <c r="L18" s="244">
        <v>14.4</v>
      </c>
      <c r="M18" s="212">
        <v>72.2</v>
      </c>
      <c r="N18" s="245"/>
      <c r="O18" s="212"/>
      <c r="P18" s="214">
        <f>SUM(C18:O18)</f>
        <v>690.25</v>
      </c>
    </row>
    <row r="19" spans="1:16" ht="15.75" customHeight="1">
      <c r="A19" s="86" t="s">
        <v>163</v>
      </c>
      <c r="B19" s="3"/>
      <c r="C19" s="212">
        <v>0</v>
      </c>
      <c r="D19" s="244">
        <v>0</v>
      </c>
      <c r="E19" s="212">
        <v>0</v>
      </c>
      <c r="F19" s="244">
        <v>12</v>
      </c>
      <c r="G19" s="212">
        <v>0</v>
      </c>
      <c r="H19" s="244">
        <v>0</v>
      </c>
      <c r="I19" s="212">
        <v>0</v>
      </c>
      <c r="J19" s="244">
        <v>0</v>
      </c>
      <c r="K19" s="212">
        <v>0</v>
      </c>
      <c r="L19" s="244">
        <v>0</v>
      </c>
      <c r="M19" s="212">
        <v>0</v>
      </c>
      <c r="N19" s="245"/>
      <c r="O19" s="212"/>
      <c r="P19" s="214">
        <f aca="true" t="shared" si="2" ref="P19:P27">SUM(C19:O19)</f>
        <v>12</v>
      </c>
    </row>
    <row r="20" spans="1:16" ht="15.75" customHeight="1">
      <c r="A20" s="86" t="s">
        <v>88</v>
      </c>
      <c r="B20" s="3"/>
      <c r="C20" s="212">
        <v>0</v>
      </c>
      <c r="D20" s="244">
        <v>0</v>
      </c>
      <c r="E20" s="212">
        <v>0</v>
      </c>
      <c r="F20" s="244">
        <v>9.6</v>
      </c>
      <c r="G20" s="212">
        <v>113.4</v>
      </c>
      <c r="H20" s="244">
        <v>34.8</v>
      </c>
      <c r="I20" s="212">
        <v>1.2</v>
      </c>
      <c r="J20" s="244">
        <v>0</v>
      </c>
      <c r="K20" s="212">
        <v>0</v>
      </c>
      <c r="L20" s="244">
        <v>0</v>
      </c>
      <c r="M20" s="212">
        <v>0</v>
      </c>
      <c r="N20" s="245"/>
      <c r="O20" s="212"/>
      <c r="P20" s="214">
        <f t="shared" si="2"/>
        <v>159</v>
      </c>
    </row>
    <row r="21" spans="1:16" ht="15.75" customHeight="1">
      <c r="A21" s="86" t="s">
        <v>42</v>
      </c>
      <c r="B21" s="3"/>
      <c r="C21" s="212">
        <v>501</v>
      </c>
      <c r="D21" s="244">
        <v>616.9</v>
      </c>
      <c r="E21" s="212">
        <v>520.95</v>
      </c>
      <c r="F21" s="244">
        <v>484.2</v>
      </c>
      <c r="G21" s="212">
        <v>288.7</v>
      </c>
      <c r="H21" s="244">
        <v>166.05</v>
      </c>
      <c r="I21" s="212">
        <v>243.65</v>
      </c>
      <c r="J21" s="244">
        <v>200.9</v>
      </c>
      <c r="K21" s="212">
        <v>184.45</v>
      </c>
      <c r="L21" s="244">
        <v>115.25</v>
      </c>
      <c r="M21" s="212">
        <v>245.15</v>
      </c>
      <c r="N21" s="245"/>
      <c r="O21" s="212"/>
      <c r="P21" s="214">
        <f t="shared" si="2"/>
        <v>3567.2000000000003</v>
      </c>
    </row>
    <row r="22" spans="1:16" ht="15.75" customHeight="1">
      <c r="A22" s="86" t="s">
        <v>227</v>
      </c>
      <c r="B22" s="3"/>
      <c r="C22" s="212">
        <v>0</v>
      </c>
      <c r="D22" s="244">
        <v>0</v>
      </c>
      <c r="E22" s="212">
        <v>0</v>
      </c>
      <c r="F22" s="244">
        <v>0</v>
      </c>
      <c r="G22" s="212">
        <v>2</v>
      </c>
      <c r="H22" s="244">
        <v>0</v>
      </c>
      <c r="I22" s="212">
        <v>0</v>
      </c>
      <c r="J22" s="244">
        <v>0</v>
      </c>
      <c r="K22" s="212">
        <v>0</v>
      </c>
      <c r="L22" s="244">
        <v>0</v>
      </c>
      <c r="M22" s="212">
        <v>0</v>
      </c>
      <c r="N22" s="245"/>
      <c r="O22" s="212"/>
      <c r="P22" s="214">
        <f t="shared" si="2"/>
        <v>2</v>
      </c>
    </row>
    <row r="23" spans="1:16" ht="15.75" customHeight="1">
      <c r="A23" s="86" t="s">
        <v>174</v>
      </c>
      <c r="B23" s="3"/>
      <c r="C23" s="212">
        <v>524.59</v>
      </c>
      <c r="D23" s="244">
        <v>608.15</v>
      </c>
      <c r="E23" s="212">
        <v>793.55</v>
      </c>
      <c r="F23" s="244">
        <v>704.7</v>
      </c>
      <c r="G23" s="212">
        <v>3467.8</v>
      </c>
      <c r="H23" s="244">
        <v>1042.25</v>
      </c>
      <c r="I23" s="212">
        <v>963.5</v>
      </c>
      <c r="J23" s="244">
        <v>937.5</v>
      </c>
      <c r="K23" s="212">
        <v>628.5</v>
      </c>
      <c r="L23" s="244">
        <v>592</v>
      </c>
      <c r="M23" s="212">
        <v>1122.5</v>
      </c>
      <c r="N23" s="245"/>
      <c r="O23" s="212"/>
      <c r="P23" s="214">
        <f t="shared" si="2"/>
        <v>11385.04</v>
      </c>
    </row>
    <row r="24" spans="1:16" ht="15.75" customHeight="1">
      <c r="A24" s="86" t="s">
        <v>175</v>
      </c>
      <c r="B24" s="3"/>
      <c r="C24" s="212">
        <v>1705.65</v>
      </c>
      <c r="D24" s="244">
        <v>1482.15</v>
      </c>
      <c r="E24" s="212">
        <v>1068.25</v>
      </c>
      <c r="F24" s="244">
        <v>1419.4</v>
      </c>
      <c r="G24" s="212">
        <v>1272.55</v>
      </c>
      <c r="H24" s="244">
        <v>861.75</v>
      </c>
      <c r="I24" s="212">
        <v>1329.05</v>
      </c>
      <c r="J24" s="244">
        <v>1046.55</v>
      </c>
      <c r="K24" s="212">
        <v>1286.35</v>
      </c>
      <c r="L24" s="244">
        <v>627.6</v>
      </c>
      <c r="M24" s="212">
        <v>1431.25</v>
      </c>
      <c r="N24" s="245"/>
      <c r="O24" s="212"/>
      <c r="P24" s="214">
        <f t="shared" si="2"/>
        <v>13530.550000000001</v>
      </c>
    </row>
    <row r="25" spans="1:16" ht="15.75" customHeight="1">
      <c r="A25" s="86" t="s">
        <v>172</v>
      </c>
      <c r="B25" s="3"/>
      <c r="C25" s="212">
        <v>262.75</v>
      </c>
      <c r="D25" s="244">
        <v>321.45</v>
      </c>
      <c r="E25" s="212">
        <v>220</v>
      </c>
      <c r="F25" s="244">
        <v>242</v>
      </c>
      <c r="G25" s="212">
        <v>247.51</v>
      </c>
      <c r="H25" s="244">
        <v>200.75</v>
      </c>
      <c r="I25" s="212">
        <v>155.1</v>
      </c>
      <c r="J25" s="244">
        <v>148.5</v>
      </c>
      <c r="K25" s="212">
        <v>244.75</v>
      </c>
      <c r="L25" s="244">
        <v>38.5</v>
      </c>
      <c r="M25" s="212">
        <v>395.75</v>
      </c>
      <c r="N25" s="245"/>
      <c r="O25" s="212"/>
      <c r="P25" s="214">
        <f t="shared" si="2"/>
        <v>2477.06</v>
      </c>
    </row>
    <row r="26" spans="1:16" ht="15.75" customHeight="1">
      <c r="A26" s="86" t="s">
        <v>43</v>
      </c>
      <c r="B26" s="3"/>
      <c r="C26" s="212">
        <v>30.9</v>
      </c>
      <c r="D26" s="244">
        <v>26.9</v>
      </c>
      <c r="E26" s="212">
        <v>27.8</v>
      </c>
      <c r="F26" s="244">
        <v>31.3</v>
      </c>
      <c r="G26" s="212">
        <v>27.4</v>
      </c>
      <c r="H26" s="244">
        <v>24.9</v>
      </c>
      <c r="I26" s="212">
        <v>14.3</v>
      </c>
      <c r="J26" s="244">
        <v>35.9</v>
      </c>
      <c r="K26" s="212">
        <v>25.3</v>
      </c>
      <c r="L26" s="244">
        <v>17.9</v>
      </c>
      <c r="M26" s="212">
        <v>27.4</v>
      </c>
      <c r="N26" s="245"/>
      <c r="O26" s="212"/>
      <c r="P26" s="214">
        <f t="shared" si="2"/>
        <v>290</v>
      </c>
    </row>
    <row r="27" spans="1:16" ht="15.75" customHeight="1">
      <c r="A27" s="86" t="s">
        <v>153</v>
      </c>
      <c r="B27" s="3"/>
      <c r="C27" s="212">
        <v>31.1</v>
      </c>
      <c r="D27" s="244">
        <v>25.1</v>
      </c>
      <c r="E27" s="212">
        <v>33.9</v>
      </c>
      <c r="F27" s="244">
        <v>28.6</v>
      </c>
      <c r="G27" s="212">
        <v>39.5</v>
      </c>
      <c r="H27" s="244">
        <v>39.8</v>
      </c>
      <c r="I27" s="212">
        <v>28.2</v>
      </c>
      <c r="J27" s="244">
        <v>28.7</v>
      </c>
      <c r="K27" s="212">
        <v>38.3</v>
      </c>
      <c r="L27" s="244">
        <v>17.4</v>
      </c>
      <c r="M27" s="212">
        <v>21.2</v>
      </c>
      <c r="N27" s="245"/>
      <c r="O27" s="212"/>
      <c r="P27" s="214">
        <f t="shared" si="2"/>
        <v>331.79999999999995</v>
      </c>
    </row>
    <row r="28" spans="1:17" s="106" customFormat="1" ht="27" customHeight="1" thickBot="1">
      <c r="A28" s="181" t="s">
        <v>143</v>
      </c>
      <c r="B28" s="155"/>
      <c r="C28" s="219">
        <f>SUM(C18:C27)</f>
        <v>3168.29</v>
      </c>
      <c r="D28" s="219">
        <f aca="true" t="shared" si="3" ref="D28:P28">SUM(D18:D27)</f>
        <v>3162.6499999999996</v>
      </c>
      <c r="E28" s="219">
        <f t="shared" si="3"/>
        <v>2717.05</v>
      </c>
      <c r="F28" s="219">
        <f t="shared" si="3"/>
        <v>2970.4</v>
      </c>
      <c r="G28" s="219">
        <f t="shared" si="3"/>
        <v>5527.46</v>
      </c>
      <c r="H28" s="219">
        <f t="shared" si="3"/>
        <v>2421.2500000000005</v>
      </c>
      <c r="I28" s="219">
        <f t="shared" si="3"/>
        <v>2800.7999999999997</v>
      </c>
      <c r="J28" s="219">
        <f t="shared" si="3"/>
        <v>2458.45</v>
      </c>
      <c r="K28" s="219">
        <f t="shared" si="3"/>
        <v>2480.05</v>
      </c>
      <c r="L28" s="219">
        <f t="shared" si="3"/>
        <v>1423.0500000000002</v>
      </c>
      <c r="M28" s="219">
        <f t="shared" si="3"/>
        <v>3315.45</v>
      </c>
      <c r="N28" s="219">
        <f t="shared" si="3"/>
        <v>0</v>
      </c>
      <c r="O28" s="219">
        <f t="shared" si="3"/>
        <v>0</v>
      </c>
      <c r="P28" s="219">
        <f t="shared" si="3"/>
        <v>32444.9</v>
      </c>
      <c r="Q28" s="104"/>
    </row>
    <row r="29" spans="1:16" ht="9.75" customHeight="1" thickTop="1">
      <c r="A29" s="86"/>
      <c r="B29" s="3"/>
      <c r="C29" s="212"/>
      <c r="D29" s="244"/>
      <c r="E29" s="212"/>
      <c r="F29" s="244"/>
      <c r="G29" s="212"/>
      <c r="H29" s="244"/>
      <c r="I29" s="212"/>
      <c r="J29" s="244"/>
      <c r="K29" s="212"/>
      <c r="L29" s="244"/>
      <c r="M29" s="212"/>
      <c r="N29" s="245"/>
      <c r="O29" s="212"/>
      <c r="P29" s="217"/>
    </row>
    <row r="30" spans="1:16" ht="18.75">
      <c r="A30" s="160" t="s">
        <v>32</v>
      </c>
      <c r="B30" s="2"/>
      <c r="C30" s="212"/>
      <c r="D30" s="244"/>
      <c r="E30" s="212"/>
      <c r="F30" s="244"/>
      <c r="G30" s="212"/>
      <c r="H30" s="244"/>
      <c r="I30" s="212"/>
      <c r="J30" s="244"/>
      <c r="K30" s="212"/>
      <c r="L30" s="244"/>
      <c r="M30" s="212"/>
      <c r="N30" s="245"/>
      <c r="O30" s="212"/>
      <c r="P30" s="217"/>
    </row>
    <row r="31" spans="1:16" ht="12.75">
      <c r="A31" s="86" t="s">
        <v>208</v>
      </c>
      <c r="B31" s="2"/>
      <c r="C31" s="212">
        <v>543</v>
      </c>
      <c r="D31" s="244">
        <v>672.25</v>
      </c>
      <c r="E31" s="212">
        <v>702.15</v>
      </c>
      <c r="F31" s="244">
        <v>682.2</v>
      </c>
      <c r="G31" s="212">
        <v>953.65</v>
      </c>
      <c r="H31" s="244">
        <v>775.6</v>
      </c>
      <c r="I31" s="212">
        <v>544</v>
      </c>
      <c r="J31" s="244">
        <v>540.2</v>
      </c>
      <c r="K31" s="212">
        <v>390.1</v>
      </c>
      <c r="L31" s="244">
        <v>209.8</v>
      </c>
      <c r="M31" s="212">
        <v>509.2</v>
      </c>
      <c r="N31" s="245"/>
      <c r="O31" s="212"/>
      <c r="P31" s="214">
        <f>SUM(C31:O31)</f>
        <v>6522.150000000001</v>
      </c>
    </row>
    <row r="32" spans="1:16" ht="15.75" customHeight="1">
      <c r="A32" s="86" t="s">
        <v>45</v>
      </c>
      <c r="B32" s="2"/>
      <c r="C32" s="212">
        <v>2331.4</v>
      </c>
      <c r="D32" s="244">
        <v>2636.4</v>
      </c>
      <c r="E32" s="212">
        <v>2625.65</v>
      </c>
      <c r="F32" s="244">
        <v>2962.3</v>
      </c>
      <c r="G32" s="212">
        <v>2827.5</v>
      </c>
      <c r="H32" s="244">
        <v>2486.05</v>
      </c>
      <c r="I32" s="212">
        <v>2258.85</v>
      </c>
      <c r="J32" s="244">
        <v>2066</v>
      </c>
      <c r="K32" s="212">
        <v>1711.2</v>
      </c>
      <c r="L32" s="244">
        <v>775.2</v>
      </c>
      <c r="M32" s="212">
        <v>1997.1</v>
      </c>
      <c r="N32" s="245"/>
      <c r="O32" s="212"/>
      <c r="P32" s="214">
        <f>SUM(C32:O32)</f>
        <v>24677.649999999998</v>
      </c>
    </row>
    <row r="33" spans="1:16" ht="15.75" customHeight="1">
      <c r="A33" s="86" t="s">
        <v>46</v>
      </c>
      <c r="B33" s="2"/>
      <c r="C33" s="212">
        <v>933.65</v>
      </c>
      <c r="D33" s="244">
        <v>1070.95</v>
      </c>
      <c r="E33" s="212">
        <v>1088.13</v>
      </c>
      <c r="F33" s="244">
        <v>1018.2</v>
      </c>
      <c r="G33" s="212">
        <v>1371.35</v>
      </c>
      <c r="H33" s="244">
        <v>1132</v>
      </c>
      <c r="I33" s="212">
        <v>874.5</v>
      </c>
      <c r="J33" s="244">
        <v>897.6</v>
      </c>
      <c r="K33" s="212">
        <v>731.9</v>
      </c>
      <c r="L33" s="244">
        <v>417.75</v>
      </c>
      <c r="M33" s="212">
        <v>930.6</v>
      </c>
      <c r="N33" s="245"/>
      <c r="O33" s="212"/>
      <c r="P33" s="214">
        <f aca="true" t="shared" si="4" ref="P33:P41">SUM(C33:O33)</f>
        <v>10466.630000000001</v>
      </c>
    </row>
    <row r="34" spans="1:16" ht="15.75" customHeight="1">
      <c r="A34" s="86" t="s">
        <v>242</v>
      </c>
      <c r="B34" s="2"/>
      <c r="C34" s="212">
        <v>30</v>
      </c>
      <c r="D34" s="244">
        <v>0</v>
      </c>
      <c r="E34" s="212">
        <v>15</v>
      </c>
      <c r="F34" s="244">
        <v>0</v>
      </c>
      <c r="G34" s="212">
        <v>0</v>
      </c>
      <c r="H34" s="244">
        <v>99.95</v>
      </c>
      <c r="I34" s="212">
        <v>136.05</v>
      </c>
      <c r="J34" s="244">
        <v>41.05</v>
      </c>
      <c r="K34" s="212">
        <v>46</v>
      </c>
      <c r="L34" s="244">
        <v>0</v>
      </c>
      <c r="M34" s="212">
        <v>45</v>
      </c>
      <c r="N34" s="245"/>
      <c r="O34" s="212"/>
      <c r="P34" s="214">
        <f t="shared" si="4"/>
        <v>413.05</v>
      </c>
    </row>
    <row r="35" spans="1:16" ht="15.75" customHeight="1">
      <c r="A35" s="86" t="s">
        <v>127</v>
      </c>
      <c r="B35" s="2"/>
      <c r="C35" s="212">
        <v>288.35</v>
      </c>
      <c r="D35" s="244">
        <v>291.4</v>
      </c>
      <c r="E35" s="212">
        <v>198.4</v>
      </c>
      <c r="F35" s="244">
        <v>237</v>
      </c>
      <c r="G35" s="212">
        <v>189.7</v>
      </c>
      <c r="H35" s="244">
        <v>143.6</v>
      </c>
      <c r="I35" s="212">
        <v>216.9</v>
      </c>
      <c r="J35" s="244">
        <v>166.1</v>
      </c>
      <c r="K35" s="212">
        <v>169</v>
      </c>
      <c r="L35" s="244">
        <v>84.4</v>
      </c>
      <c r="M35" s="212">
        <v>303.2</v>
      </c>
      <c r="N35" s="245"/>
      <c r="O35" s="212"/>
      <c r="P35" s="214">
        <f t="shared" si="4"/>
        <v>2288.0499999999997</v>
      </c>
    </row>
    <row r="36" spans="1:16" ht="15.75" customHeight="1">
      <c r="A36" s="86" t="s">
        <v>48</v>
      </c>
      <c r="B36" s="2"/>
      <c r="C36" s="212">
        <v>244.4</v>
      </c>
      <c r="D36" s="244">
        <v>322.2</v>
      </c>
      <c r="E36" s="212">
        <v>511.2</v>
      </c>
      <c r="F36" s="244">
        <v>5.5</v>
      </c>
      <c r="G36" s="212">
        <v>1193.5</v>
      </c>
      <c r="H36" s="244">
        <v>1101.2</v>
      </c>
      <c r="I36" s="212">
        <v>1.1</v>
      </c>
      <c r="J36" s="244">
        <v>291.5</v>
      </c>
      <c r="K36" s="212">
        <v>0</v>
      </c>
      <c r="L36" s="244">
        <v>6.6</v>
      </c>
      <c r="M36" s="212">
        <v>0</v>
      </c>
      <c r="N36" s="245"/>
      <c r="O36" s="212"/>
      <c r="P36" s="214">
        <f t="shared" si="4"/>
        <v>3677.2</v>
      </c>
    </row>
    <row r="37" spans="1:16" ht="15.75" customHeight="1">
      <c r="A37" s="86" t="s">
        <v>33</v>
      </c>
      <c r="B37" s="2"/>
      <c r="C37" s="212">
        <v>0</v>
      </c>
      <c r="D37" s="244">
        <v>2</v>
      </c>
      <c r="E37" s="212">
        <v>4</v>
      </c>
      <c r="F37" s="244">
        <v>2</v>
      </c>
      <c r="G37" s="212">
        <v>22</v>
      </c>
      <c r="H37" s="244">
        <v>30</v>
      </c>
      <c r="I37" s="212">
        <v>0</v>
      </c>
      <c r="J37" s="244">
        <v>2</v>
      </c>
      <c r="K37" s="212">
        <v>4.4</v>
      </c>
      <c r="L37" s="244">
        <v>0</v>
      </c>
      <c r="M37" s="212">
        <v>4</v>
      </c>
      <c r="N37" s="245"/>
      <c r="O37" s="212"/>
      <c r="P37" s="214">
        <f t="shared" si="4"/>
        <v>70.4</v>
      </c>
    </row>
    <row r="38" spans="1:16" ht="15.75" customHeight="1">
      <c r="A38" s="86" t="s">
        <v>49</v>
      </c>
      <c r="B38" s="2"/>
      <c r="C38" s="212">
        <v>87.2</v>
      </c>
      <c r="D38" s="244">
        <v>115.2</v>
      </c>
      <c r="E38" s="212">
        <v>124.2</v>
      </c>
      <c r="F38" s="244">
        <v>117.4</v>
      </c>
      <c r="G38" s="212">
        <v>235.65</v>
      </c>
      <c r="H38" s="244">
        <v>86.4</v>
      </c>
      <c r="I38" s="212">
        <v>131.4</v>
      </c>
      <c r="J38" s="244">
        <v>148.8</v>
      </c>
      <c r="K38" s="212">
        <v>97.2</v>
      </c>
      <c r="L38" s="244">
        <v>117</v>
      </c>
      <c r="M38" s="212">
        <v>176.1</v>
      </c>
      <c r="N38" s="245"/>
      <c r="O38" s="212"/>
      <c r="P38" s="214">
        <f t="shared" si="4"/>
        <v>1436.55</v>
      </c>
    </row>
    <row r="39" spans="1:16" ht="15.75" customHeight="1">
      <c r="A39" s="86" t="s">
        <v>68</v>
      </c>
      <c r="B39" s="2"/>
      <c r="C39" s="212">
        <v>177.8</v>
      </c>
      <c r="D39" s="244">
        <v>165</v>
      </c>
      <c r="E39" s="212">
        <v>187</v>
      </c>
      <c r="F39" s="244">
        <v>248.6</v>
      </c>
      <c r="G39" s="212">
        <v>215.6</v>
      </c>
      <c r="H39" s="244">
        <v>92.4</v>
      </c>
      <c r="I39" s="212">
        <v>140.8</v>
      </c>
      <c r="J39" s="244">
        <v>105.6</v>
      </c>
      <c r="K39" s="212">
        <v>74.8</v>
      </c>
      <c r="L39" s="244">
        <v>41.8</v>
      </c>
      <c r="M39" s="212">
        <v>66</v>
      </c>
      <c r="N39" s="245"/>
      <c r="O39" s="212"/>
      <c r="P39" s="214">
        <f t="shared" si="4"/>
        <v>1515.3999999999999</v>
      </c>
    </row>
    <row r="40" spans="1:16" ht="15.75" customHeight="1">
      <c r="A40" s="86" t="s">
        <v>120</v>
      </c>
      <c r="B40" s="2"/>
      <c r="C40" s="212">
        <v>326.3</v>
      </c>
      <c r="D40" s="244">
        <v>336.2</v>
      </c>
      <c r="E40" s="212">
        <v>226.8</v>
      </c>
      <c r="F40" s="244">
        <v>321.4</v>
      </c>
      <c r="G40" s="212">
        <v>104.1</v>
      </c>
      <c r="H40" s="244">
        <v>61.6</v>
      </c>
      <c r="I40" s="212">
        <v>374</v>
      </c>
      <c r="J40" s="244">
        <v>301.4</v>
      </c>
      <c r="K40" s="212">
        <v>371.7</v>
      </c>
      <c r="L40" s="244">
        <v>142.8</v>
      </c>
      <c r="M40" s="212">
        <v>319.2</v>
      </c>
      <c r="N40" s="245"/>
      <c r="O40" s="212"/>
      <c r="P40" s="214">
        <f t="shared" si="4"/>
        <v>2885.4999999999995</v>
      </c>
    </row>
    <row r="41" spans="1:16" ht="15.75" customHeight="1">
      <c r="A41" s="86" t="s">
        <v>51</v>
      </c>
      <c r="B41" s="2"/>
      <c r="C41" s="212">
        <v>70.1</v>
      </c>
      <c r="D41" s="244">
        <v>11049.4</v>
      </c>
      <c r="E41" s="212">
        <v>768.45</v>
      </c>
      <c r="F41" s="244">
        <v>52.2</v>
      </c>
      <c r="G41" s="212">
        <v>10197.8</v>
      </c>
      <c r="H41" s="244">
        <v>756.2</v>
      </c>
      <c r="I41" s="212">
        <v>73.4</v>
      </c>
      <c r="J41" s="244">
        <v>9897.44</v>
      </c>
      <c r="K41" s="212">
        <v>271.5</v>
      </c>
      <c r="L41" s="244">
        <v>0</v>
      </c>
      <c r="M41" s="212">
        <v>9633.9</v>
      </c>
      <c r="N41" s="245"/>
      <c r="O41" s="212"/>
      <c r="P41" s="214">
        <f t="shared" si="4"/>
        <v>42770.39000000001</v>
      </c>
    </row>
    <row r="42" spans="1:17" s="106" customFormat="1" ht="29.25" customHeight="1" thickBot="1">
      <c r="A42" s="181" t="s">
        <v>152</v>
      </c>
      <c r="B42" s="168"/>
      <c r="C42" s="219">
        <f>SUM(C31:C41)</f>
        <v>5032.200000000001</v>
      </c>
      <c r="D42" s="219">
        <f aca="true" t="shared" si="5" ref="D42:O42">SUM(D31:D41)</f>
        <v>16661</v>
      </c>
      <c r="E42" s="219">
        <f t="shared" si="5"/>
        <v>6450.98</v>
      </c>
      <c r="F42" s="219">
        <f t="shared" si="5"/>
        <v>5646.799999999999</v>
      </c>
      <c r="G42" s="219">
        <f t="shared" si="5"/>
        <v>17310.85</v>
      </c>
      <c r="H42" s="219">
        <f t="shared" si="5"/>
        <v>6764.999999999999</v>
      </c>
      <c r="I42" s="219">
        <f t="shared" si="5"/>
        <v>4751</v>
      </c>
      <c r="J42" s="219">
        <f t="shared" si="5"/>
        <v>14457.69</v>
      </c>
      <c r="K42" s="219">
        <f t="shared" si="5"/>
        <v>3867.8</v>
      </c>
      <c r="L42" s="219">
        <f t="shared" si="5"/>
        <v>1795.35</v>
      </c>
      <c r="M42" s="219">
        <f t="shared" si="5"/>
        <v>13984.3</v>
      </c>
      <c r="N42" s="219">
        <f t="shared" si="5"/>
        <v>0</v>
      </c>
      <c r="O42" s="219">
        <f t="shared" si="5"/>
        <v>0</v>
      </c>
      <c r="P42" s="219">
        <f>SUM(P31:P41)</f>
        <v>96722.97000000002</v>
      </c>
      <c r="Q42" s="111">
        <f>SUM(Q32:Q41)</f>
        <v>0</v>
      </c>
    </row>
    <row r="43" spans="1:16" ht="9" customHeight="1" thickTop="1">
      <c r="A43" s="177"/>
      <c r="B43" s="2"/>
      <c r="C43" s="212"/>
      <c r="D43" s="244"/>
      <c r="E43" s="212"/>
      <c r="F43" s="244"/>
      <c r="G43" s="212"/>
      <c r="H43" s="244"/>
      <c r="I43" s="212"/>
      <c r="J43" s="244"/>
      <c r="K43" s="212"/>
      <c r="L43" s="244"/>
      <c r="M43" s="212"/>
      <c r="N43" s="245"/>
      <c r="O43" s="212"/>
      <c r="P43" s="217"/>
    </row>
    <row r="44" spans="1:16" ht="18.75">
      <c r="A44" s="160" t="s">
        <v>10</v>
      </c>
      <c r="B44" s="2"/>
      <c r="C44" s="212"/>
      <c r="D44" s="244"/>
      <c r="E44" s="212"/>
      <c r="F44" s="244"/>
      <c r="G44" s="212"/>
      <c r="H44" s="244"/>
      <c r="I44" s="212"/>
      <c r="J44" s="244"/>
      <c r="K44" s="212"/>
      <c r="L44" s="244"/>
      <c r="M44" s="212"/>
      <c r="N44" s="245"/>
      <c r="O44" s="212"/>
      <c r="P44" s="217"/>
    </row>
    <row r="45" spans="1:16" ht="15.75" customHeight="1">
      <c r="A45" s="86" t="s">
        <v>98</v>
      </c>
      <c r="B45" s="4"/>
      <c r="C45" s="212">
        <v>0</v>
      </c>
      <c r="D45" s="244">
        <v>0</v>
      </c>
      <c r="E45" s="212">
        <v>0</v>
      </c>
      <c r="F45" s="244">
        <v>0</v>
      </c>
      <c r="G45" s="212">
        <v>0</v>
      </c>
      <c r="H45" s="244">
        <v>8</v>
      </c>
      <c r="I45" s="212">
        <v>0</v>
      </c>
      <c r="J45" s="244">
        <v>0</v>
      </c>
      <c r="K45" s="212">
        <v>0</v>
      </c>
      <c r="L45" s="244">
        <v>0</v>
      </c>
      <c r="M45" s="212">
        <v>10</v>
      </c>
      <c r="N45" s="245"/>
      <c r="O45" s="212"/>
      <c r="P45" s="214">
        <f aca="true" t="shared" si="6" ref="P45:P53">SUM(C45:O45)</f>
        <v>18</v>
      </c>
    </row>
    <row r="46" spans="1:16" ht="15.75" customHeight="1">
      <c r="A46" s="86" t="s">
        <v>53</v>
      </c>
      <c r="B46" s="4"/>
      <c r="C46" s="212">
        <v>177</v>
      </c>
      <c r="D46" s="244">
        <v>149.25</v>
      </c>
      <c r="E46" s="212">
        <v>51</v>
      </c>
      <c r="F46" s="244">
        <v>220</v>
      </c>
      <c r="G46" s="212">
        <v>108</v>
      </c>
      <c r="H46" s="244">
        <v>160</v>
      </c>
      <c r="I46" s="212">
        <v>160</v>
      </c>
      <c r="J46" s="244">
        <v>98</v>
      </c>
      <c r="K46" s="212">
        <v>51</v>
      </c>
      <c r="L46" s="244">
        <v>23</v>
      </c>
      <c r="M46" s="212">
        <v>202</v>
      </c>
      <c r="N46" s="245"/>
      <c r="O46" s="212"/>
      <c r="P46" s="214">
        <f t="shared" si="6"/>
        <v>1399.25</v>
      </c>
    </row>
    <row r="47" spans="1:16" ht="15.75" customHeight="1">
      <c r="A47" s="86" t="s">
        <v>248</v>
      </c>
      <c r="B47" s="4"/>
      <c r="C47" s="212">
        <v>0</v>
      </c>
      <c r="D47" s="244">
        <v>0</v>
      </c>
      <c r="E47" s="212">
        <v>0</v>
      </c>
      <c r="F47" s="244">
        <v>0</v>
      </c>
      <c r="G47" s="212">
        <v>0</v>
      </c>
      <c r="H47" s="244">
        <v>0</v>
      </c>
      <c r="I47" s="212">
        <v>0</v>
      </c>
      <c r="J47" s="244">
        <v>200</v>
      </c>
      <c r="K47" s="212">
        <v>0</v>
      </c>
      <c r="L47" s="244">
        <v>0</v>
      </c>
      <c r="M47" s="212">
        <v>0</v>
      </c>
      <c r="N47" s="245"/>
      <c r="O47" s="212"/>
      <c r="P47" s="214">
        <f t="shared" si="6"/>
        <v>200</v>
      </c>
    </row>
    <row r="48" spans="1:16" ht="15.75" customHeight="1">
      <c r="A48" s="86" t="s">
        <v>69</v>
      </c>
      <c r="B48" s="4"/>
      <c r="C48" s="212">
        <v>0</v>
      </c>
      <c r="D48" s="244">
        <v>320.3</v>
      </c>
      <c r="E48" s="212">
        <v>573.5</v>
      </c>
      <c r="F48" s="244">
        <v>689</v>
      </c>
      <c r="G48" s="212">
        <v>697.5</v>
      </c>
      <c r="H48" s="244">
        <v>0</v>
      </c>
      <c r="I48" s="311">
        <v>0</v>
      </c>
      <c r="J48" s="244">
        <v>868</v>
      </c>
      <c r="K48" s="286">
        <v>-93</v>
      </c>
      <c r="L48" s="244">
        <v>697.5</v>
      </c>
      <c r="M48" s="212">
        <v>480.5</v>
      </c>
      <c r="N48" s="245"/>
      <c r="O48" s="212"/>
      <c r="P48" s="214">
        <f t="shared" si="6"/>
        <v>4233.3</v>
      </c>
    </row>
    <row r="49" spans="1:16" ht="15.75" customHeight="1">
      <c r="A49" s="86" t="s">
        <v>54</v>
      </c>
      <c r="B49" s="4"/>
      <c r="C49" s="212">
        <v>0</v>
      </c>
      <c r="D49" s="244">
        <v>421.4</v>
      </c>
      <c r="E49" s="212">
        <v>0</v>
      </c>
      <c r="F49" s="244">
        <v>0</v>
      </c>
      <c r="G49" s="212">
        <v>0</v>
      </c>
      <c r="H49" s="244">
        <v>373.1</v>
      </c>
      <c r="I49" s="212">
        <v>1147</v>
      </c>
      <c r="J49" s="244">
        <v>0</v>
      </c>
      <c r="K49" s="212">
        <v>0</v>
      </c>
      <c r="L49" s="244">
        <v>0</v>
      </c>
      <c r="M49" s="212">
        <v>410.9</v>
      </c>
      <c r="N49" s="245"/>
      <c r="O49" s="212"/>
      <c r="P49" s="214">
        <f t="shared" si="6"/>
        <v>2352.4</v>
      </c>
    </row>
    <row r="50" spans="1:16" ht="15.75" customHeight="1">
      <c r="A50" s="86" t="s">
        <v>192</v>
      </c>
      <c r="B50" s="4"/>
      <c r="C50" s="212">
        <v>0</v>
      </c>
      <c r="D50" s="244">
        <v>3685</v>
      </c>
      <c r="E50" s="212">
        <v>0</v>
      </c>
      <c r="F50" s="263">
        <v>-60</v>
      </c>
      <c r="G50" s="212">
        <v>0</v>
      </c>
      <c r="H50" s="244">
        <v>4275</v>
      </c>
      <c r="I50" s="311">
        <v>0</v>
      </c>
      <c r="J50" s="244">
        <v>0</v>
      </c>
      <c r="K50" s="212">
        <v>0</v>
      </c>
      <c r="L50" s="244">
        <v>0</v>
      </c>
      <c r="M50" s="212">
        <v>3685</v>
      </c>
      <c r="N50" s="245"/>
      <c r="O50" s="212"/>
      <c r="P50" s="214">
        <f t="shared" si="6"/>
        <v>11585</v>
      </c>
    </row>
    <row r="51" spans="1:16" ht="15.75" customHeight="1">
      <c r="A51" s="86" t="s">
        <v>202</v>
      </c>
      <c r="B51" s="4"/>
      <c r="C51" s="212">
        <v>0</v>
      </c>
      <c r="D51" s="244">
        <v>0</v>
      </c>
      <c r="E51" s="212">
        <v>0</v>
      </c>
      <c r="F51" s="244">
        <v>0</v>
      </c>
      <c r="G51" s="212">
        <v>0</v>
      </c>
      <c r="H51" s="244">
        <v>0</v>
      </c>
      <c r="I51" s="311">
        <v>0</v>
      </c>
      <c r="J51" s="244">
        <v>120.77</v>
      </c>
      <c r="K51" s="212">
        <v>128.72</v>
      </c>
      <c r="L51" s="244">
        <v>0</v>
      </c>
      <c r="M51" s="212">
        <v>889.45</v>
      </c>
      <c r="N51" s="245"/>
      <c r="O51" s="212"/>
      <c r="P51" s="214">
        <f t="shared" si="6"/>
        <v>1138.94</v>
      </c>
    </row>
    <row r="52" spans="1:16" ht="15.75" customHeight="1">
      <c r="A52" s="86" t="s">
        <v>15</v>
      </c>
      <c r="B52" s="4"/>
      <c r="C52" s="212">
        <v>0</v>
      </c>
      <c r="D52" s="244">
        <v>0</v>
      </c>
      <c r="E52" s="212">
        <v>0</v>
      </c>
      <c r="F52" s="244">
        <v>0</v>
      </c>
      <c r="G52" s="212">
        <v>0</v>
      </c>
      <c r="H52" s="244">
        <v>0</v>
      </c>
      <c r="I52" s="212">
        <v>0</v>
      </c>
      <c r="J52" s="244">
        <v>0</v>
      </c>
      <c r="K52" s="212">
        <v>0</v>
      </c>
      <c r="L52" s="244">
        <v>0</v>
      </c>
      <c r="M52" s="212">
        <v>0</v>
      </c>
      <c r="N52" s="245"/>
      <c r="O52" s="212"/>
      <c r="P52" s="214">
        <f t="shared" si="6"/>
        <v>0</v>
      </c>
    </row>
    <row r="53" spans="1:16" ht="15.75" customHeight="1">
      <c r="A53" s="86" t="s">
        <v>36</v>
      </c>
      <c r="B53" s="4"/>
      <c r="C53" s="212">
        <v>35</v>
      </c>
      <c r="D53" s="244">
        <v>124</v>
      </c>
      <c r="E53" s="212">
        <v>30</v>
      </c>
      <c r="F53" s="244">
        <v>106.84</v>
      </c>
      <c r="G53" s="212">
        <v>30</v>
      </c>
      <c r="H53" s="244">
        <v>30</v>
      </c>
      <c r="I53" s="212">
        <v>68.5</v>
      </c>
      <c r="J53" s="244">
        <v>25</v>
      </c>
      <c r="K53" s="212">
        <v>22</v>
      </c>
      <c r="L53" s="244">
        <v>0</v>
      </c>
      <c r="M53" s="212">
        <v>87.7</v>
      </c>
      <c r="N53" s="245"/>
      <c r="O53" s="212"/>
      <c r="P53" s="214">
        <f t="shared" si="6"/>
        <v>559.0400000000001</v>
      </c>
    </row>
    <row r="54" spans="1:17" s="106" customFormat="1" ht="27.75" customHeight="1" thickBot="1">
      <c r="A54" s="181" t="s">
        <v>144</v>
      </c>
      <c r="B54" s="163"/>
      <c r="C54" s="219">
        <f aca="true" t="shared" si="7" ref="C54:Q54">SUM(C45:C53)</f>
        <v>212</v>
      </c>
      <c r="D54" s="219">
        <f t="shared" si="7"/>
        <v>4699.95</v>
      </c>
      <c r="E54" s="219">
        <f t="shared" si="7"/>
        <v>654.5</v>
      </c>
      <c r="F54" s="219">
        <f t="shared" si="7"/>
        <v>955.84</v>
      </c>
      <c r="G54" s="219">
        <f t="shared" si="7"/>
        <v>835.5</v>
      </c>
      <c r="H54" s="219">
        <f t="shared" si="7"/>
        <v>4846.1</v>
      </c>
      <c r="I54" s="219">
        <f t="shared" si="7"/>
        <v>1375.5</v>
      </c>
      <c r="J54" s="219">
        <f t="shared" si="7"/>
        <v>1311.77</v>
      </c>
      <c r="K54" s="219">
        <f t="shared" si="7"/>
        <v>108.72</v>
      </c>
      <c r="L54" s="219">
        <f t="shared" si="7"/>
        <v>720.5</v>
      </c>
      <c r="M54" s="219">
        <f t="shared" si="7"/>
        <v>5765.549999999999</v>
      </c>
      <c r="N54" s="219">
        <f t="shared" si="7"/>
        <v>0</v>
      </c>
      <c r="O54" s="219">
        <f t="shared" si="7"/>
        <v>0</v>
      </c>
      <c r="P54" s="219">
        <f t="shared" si="7"/>
        <v>21485.93</v>
      </c>
      <c r="Q54" s="111">
        <f t="shared" si="7"/>
        <v>0</v>
      </c>
    </row>
    <row r="55" spans="1:16" ht="9.75" customHeight="1" thickBot="1" thickTop="1">
      <c r="A55" s="178"/>
      <c r="B55" s="2"/>
      <c r="C55" s="212"/>
      <c r="D55" s="244"/>
      <c r="E55" s="223"/>
      <c r="F55" s="244"/>
      <c r="G55" s="212"/>
      <c r="H55" s="244"/>
      <c r="I55" s="212"/>
      <c r="J55" s="244"/>
      <c r="K55" s="212"/>
      <c r="L55" s="244"/>
      <c r="M55" s="212"/>
      <c r="N55" s="245"/>
      <c r="O55" s="223"/>
      <c r="P55" s="251"/>
    </row>
    <row r="56" spans="1:18" s="106" customFormat="1" ht="17.25" customHeight="1">
      <c r="A56" s="309" t="s">
        <v>3</v>
      </c>
      <c r="B56" s="166"/>
      <c r="C56" s="237">
        <f aca="true" t="shared" si="8" ref="C56:P56">SUM(C15+C28+C42+C54)</f>
        <v>12090.11</v>
      </c>
      <c r="D56" s="237">
        <f t="shared" si="8"/>
        <v>28212.710000000003</v>
      </c>
      <c r="E56" s="237">
        <f t="shared" si="8"/>
        <v>13746.36</v>
      </c>
      <c r="F56" s="237">
        <f t="shared" si="8"/>
        <v>13136.46</v>
      </c>
      <c r="G56" s="237">
        <f t="shared" si="8"/>
        <v>28099.69</v>
      </c>
      <c r="H56" s="237">
        <f t="shared" si="8"/>
        <v>19804.4</v>
      </c>
      <c r="I56" s="237">
        <f t="shared" si="8"/>
        <v>12689.95</v>
      </c>
      <c r="J56" s="237">
        <f t="shared" si="8"/>
        <v>22171.820000000003</v>
      </c>
      <c r="K56" s="237">
        <f t="shared" si="8"/>
        <v>9620.460000000001</v>
      </c>
      <c r="L56" s="237">
        <f t="shared" si="8"/>
        <v>5690.41</v>
      </c>
      <c r="M56" s="237">
        <f t="shared" si="8"/>
        <v>26349.559999999998</v>
      </c>
      <c r="N56" s="237">
        <f t="shared" si="8"/>
        <v>0</v>
      </c>
      <c r="O56" s="237">
        <f t="shared" si="8"/>
        <v>0</v>
      </c>
      <c r="P56" s="237">
        <f t="shared" si="8"/>
        <v>191611.93</v>
      </c>
      <c r="Q56" s="103">
        <f>SUM(C56:O56)</f>
        <v>191611.93</v>
      </c>
      <c r="R56" s="105"/>
    </row>
    <row r="57" spans="1:17" s="106" customFormat="1" ht="24" customHeight="1" thickBot="1">
      <c r="A57" s="179" t="s">
        <v>16</v>
      </c>
      <c r="B57" s="180">
        <v>1.175</v>
      </c>
      <c r="C57" s="238">
        <f aca="true" t="shared" si="9" ref="C57:O57">SUM(C58/$B$57+(C20+C25+C27+C39+C40+C41+C45+C47+C48+C49+C50+C51+C53))</f>
        <v>10423.952127659575</v>
      </c>
      <c r="D57" s="238">
        <f t="shared" si="9"/>
        <v>26460.496808510637</v>
      </c>
      <c r="E57" s="238">
        <f t="shared" si="9"/>
        <v>12002.80744680851</v>
      </c>
      <c r="F57" s="238">
        <f t="shared" si="9"/>
        <v>11423.959148936168</v>
      </c>
      <c r="G57" s="238">
        <f t="shared" si="9"/>
        <v>25649.05255319149</v>
      </c>
      <c r="H57" s="238">
        <f t="shared" si="9"/>
        <v>17729.309574468083</v>
      </c>
      <c r="I57" s="238">
        <f t="shared" si="9"/>
        <v>11096.072340425533</v>
      </c>
      <c r="J57" s="238">
        <f t="shared" si="9"/>
        <v>20611.503617021277</v>
      </c>
      <c r="K57" s="238">
        <f t="shared" si="9"/>
        <v>8345.314680851065</v>
      </c>
      <c r="L57" s="238">
        <f t="shared" si="9"/>
        <v>4982.604255319149</v>
      </c>
      <c r="M57" s="238">
        <f t="shared" si="9"/>
        <v>24808.07659574468</v>
      </c>
      <c r="N57" s="238">
        <f t="shared" si="9"/>
        <v>0</v>
      </c>
      <c r="O57" s="238">
        <f t="shared" si="9"/>
        <v>0</v>
      </c>
      <c r="P57" s="238">
        <f>SUM(C57:O57)</f>
        <v>173533.14914893618</v>
      </c>
      <c r="Q57" s="104"/>
    </row>
    <row r="58" spans="3:16" ht="12.75" hidden="1">
      <c r="C58" s="227">
        <f aca="true" t="shared" si="10" ref="C58:O58">SUM(C56-(C20+C25+C27+C39+C40+C41+C45+C47+C48+C49+C50+C51+C53))</f>
        <v>11187.060000000001</v>
      </c>
      <c r="D58" s="227">
        <f t="shared" si="10"/>
        <v>11764.860000000004</v>
      </c>
      <c r="E58" s="227">
        <f t="shared" si="10"/>
        <v>11706.710000000001</v>
      </c>
      <c r="F58" s="227">
        <f t="shared" si="10"/>
        <v>11498.22</v>
      </c>
      <c r="G58" s="227">
        <f t="shared" si="10"/>
        <v>16454.28</v>
      </c>
      <c r="H58" s="227">
        <f t="shared" si="10"/>
        <v>13932.750000000002</v>
      </c>
      <c r="I58" s="227">
        <f t="shared" si="10"/>
        <v>10701.75</v>
      </c>
      <c r="J58" s="227">
        <f t="shared" si="10"/>
        <v>10476.410000000002</v>
      </c>
      <c r="K58" s="227">
        <f t="shared" si="10"/>
        <v>8561.69</v>
      </c>
      <c r="L58" s="227">
        <f t="shared" si="10"/>
        <v>4752.41</v>
      </c>
      <c r="M58" s="227">
        <f t="shared" si="10"/>
        <v>10349.959999999997</v>
      </c>
      <c r="N58" s="227">
        <f t="shared" si="10"/>
        <v>0</v>
      </c>
      <c r="O58" s="227">
        <f t="shared" si="10"/>
        <v>0</v>
      </c>
      <c r="P58" s="227"/>
    </row>
    <row r="59" spans="3:16" ht="6.75" customHeight="1" thickBot="1"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</row>
    <row r="60" spans="1:16" ht="25.5" customHeight="1" thickBot="1">
      <c r="A60" s="301" t="s">
        <v>162</v>
      </c>
      <c r="B60" s="307"/>
      <c r="C60" s="300">
        <v>7112.76</v>
      </c>
      <c r="D60" s="302">
        <v>23066.34</v>
      </c>
      <c r="E60" s="300">
        <v>8482.32</v>
      </c>
      <c r="F60" s="303">
        <v>8104.88</v>
      </c>
      <c r="G60" s="300">
        <v>21680.02</v>
      </c>
      <c r="H60" s="302">
        <v>12679.74</v>
      </c>
      <c r="I60" s="302">
        <v>7714.55</v>
      </c>
      <c r="J60" s="300">
        <v>17117.93</v>
      </c>
      <c r="K60" s="302">
        <v>5533.41</v>
      </c>
      <c r="L60" s="300">
        <v>3438.42</v>
      </c>
      <c r="M60" s="302">
        <v>21847.74</v>
      </c>
      <c r="N60" s="300"/>
      <c r="O60" s="302"/>
      <c r="P60" s="302">
        <f>SUM(C60:O60)</f>
        <v>136778.11000000002</v>
      </c>
    </row>
    <row r="61" spans="3:16" ht="6.75" customHeight="1" thickBot="1"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</row>
    <row r="62" spans="1:16" ht="27" customHeight="1" thickBot="1">
      <c r="A62" s="196" t="s">
        <v>179</v>
      </c>
      <c r="B62" s="197"/>
      <c r="C62" s="228">
        <v>9196</v>
      </c>
      <c r="D62" s="228">
        <v>25016</v>
      </c>
      <c r="E62" s="228">
        <v>11236</v>
      </c>
      <c r="F62" s="228">
        <v>10716</v>
      </c>
      <c r="G62" s="228">
        <v>29116</v>
      </c>
      <c r="H62" s="228">
        <v>16856</v>
      </c>
      <c r="I62" s="228">
        <v>16076</v>
      </c>
      <c r="J62" s="228">
        <v>22716</v>
      </c>
      <c r="K62" s="228">
        <v>7146</v>
      </c>
      <c r="L62" s="228">
        <v>18996</v>
      </c>
      <c r="M62" s="228">
        <v>11336</v>
      </c>
      <c r="N62" s="228"/>
      <c r="O62" s="228"/>
      <c r="P62" s="228">
        <f>SUM(C62:O62)</f>
        <v>178406</v>
      </c>
    </row>
    <row r="63" spans="1:16" ht="5.25" customHeight="1" thickBot="1">
      <c r="A63"/>
      <c r="B63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</row>
    <row r="64" spans="1:16" ht="27" customHeight="1" thickBot="1">
      <c r="A64" s="198" t="s">
        <v>181</v>
      </c>
      <c r="B64" s="199"/>
      <c r="C64" s="259">
        <f>SUM(C60-C62)</f>
        <v>-2083.24</v>
      </c>
      <c r="D64" s="259">
        <f aca="true" t="shared" si="11" ref="D64:O64">SUM(D60-D62)</f>
        <v>-1949.6599999999999</v>
      </c>
      <c r="E64" s="259">
        <f t="shared" si="11"/>
        <v>-2753.6800000000003</v>
      </c>
      <c r="F64" s="259">
        <f t="shared" si="11"/>
        <v>-2611.12</v>
      </c>
      <c r="G64" s="259">
        <f t="shared" si="11"/>
        <v>-7435.98</v>
      </c>
      <c r="H64" s="259">
        <f t="shared" si="11"/>
        <v>-4176.26</v>
      </c>
      <c r="I64" s="259">
        <f t="shared" si="11"/>
        <v>-8361.45</v>
      </c>
      <c r="J64" s="259">
        <f t="shared" si="11"/>
        <v>-5598.07</v>
      </c>
      <c r="K64" s="259">
        <f t="shared" si="11"/>
        <v>-1612.5900000000001</v>
      </c>
      <c r="L64" s="259">
        <f t="shared" si="11"/>
        <v>-15557.58</v>
      </c>
      <c r="M64" s="318">
        <f t="shared" si="11"/>
        <v>10511.740000000002</v>
      </c>
      <c r="N64" s="318">
        <f t="shared" si="11"/>
        <v>0</v>
      </c>
      <c r="O64" s="318">
        <f t="shared" si="11"/>
        <v>0</v>
      </c>
      <c r="P64" s="259">
        <f>SUM(C64:O64)</f>
        <v>-41627.89</v>
      </c>
    </row>
    <row r="65" spans="1:16" ht="6" customHeight="1" thickBot="1">
      <c r="A65"/>
      <c r="B65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</row>
    <row r="66" spans="1:16" ht="38.25" customHeight="1" thickBot="1">
      <c r="A66" s="192" t="s">
        <v>180</v>
      </c>
      <c r="B66" s="193"/>
      <c r="C66" s="231" t="str">
        <f>IF(C60=C62,"ON TARGET",IF(C60&gt;C62,"ABOVE TARGET","BELOW TARGET"))</f>
        <v>BELOW TARGET</v>
      </c>
      <c r="D66" s="231" t="str">
        <f aca="true" t="shared" si="12" ref="D66:P66">IF(D60=D62,"ON TARGET",IF(D60&gt;D62,"ABOVE TARGET","BELOW TARGET"))</f>
        <v>BELOW TARGET</v>
      </c>
      <c r="E66" s="231" t="str">
        <f t="shared" si="12"/>
        <v>BELOW TARGET</v>
      </c>
      <c r="F66" s="231" t="str">
        <f t="shared" si="12"/>
        <v>BELOW TARGET</v>
      </c>
      <c r="G66" s="231" t="str">
        <f t="shared" si="12"/>
        <v>BELOW TARGET</v>
      </c>
      <c r="H66" s="231" t="str">
        <f t="shared" si="12"/>
        <v>BELOW TARGET</v>
      </c>
      <c r="I66" s="231" t="str">
        <f t="shared" si="12"/>
        <v>BELOW TARGET</v>
      </c>
      <c r="J66" s="231" t="str">
        <f t="shared" si="12"/>
        <v>BELOW TARGET</v>
      </c>
      <c r="K66" s="231" t="str">
        <f t="shared" si="12"/>
        <v>BELOW TARGET</v>
      </c>
      <c r="L66" s="231" t="str">
        <f t="shared" si="12"/>
        <v>BELOW TARGET</v>
      </c>
      <c r="M66" s="231" t="str">
        <f t="shared" si="12"/>
        <v>ABOVE TARGET</v>
      </c>
      <c r="N66" s="231" t="str">
        <f t="shared" si="12"/>
        <v>ON TARGET</v>
      </c>
      <c r="O66" s="231" t="str">
        <f t="shared" si="12"/>
        <v>ON TARGET</v>
      </c>
      <c r="P66" s="231" t="str">
        <f t="shared" si="12"/>
        <v>BELOW TARGET</v>
      </c>
    </row>
    <row r="67" spans="1:16" ht="9.75" customHeight="1">
      <c r="A67"/>
      <c r="B67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</row>
    <row r="68" spans="1:16" ht="15.75">
      <c r="A68" s="273"/>
      <c r="B68" s="195"/>
      <c r="C68" s="246"/>
      <c r="D68" s="246"/>
      <c r="E68" s="246"/>
      <c r="F68" s="280"/>
      <c r="G68" s="246"/>
      <c r="H68" s="246"/>
      <c r="I68" s="246"/>
      <c r="J68" s="246"/>
      <c r="K68" s="246"/>
      <c r="L68" s="246"/>
      <c r="M68" s="246"/>
      <c r="N68" s="246"/>
      <c r="O68" s="246"/>
      <c r="P68" s="246"/>
    </row>
    <row r="69" spans="1:16" ht="12.75">
      <c r="A69" s="261"/>
      <c r="B69" s="242"/>
      <c r="C69" s="246"/>
      <c r="D69" s="227"/>
      <c r="E69" s="246"/>
      <c r="F69" s="227"/>
      <c r="G69" s="227"/>
      <c r="H69" s="246"/>
      <c r="I69" s="227"/>
      <c r="J69" s="246"/>
      <c r="K69" s="246"/>
      <c r="L69" s="246"/>
      <c r="M69" s="246"/>
      <c r="N69" s="246"/>
      <c r="O69" s="246"/>
      <c r="P69" s="246"/>
    </row>
    <row r="70" spans="1:16" ht="12.75">
      <c r="A70" s="261"/>
      <c r="B70" s="242"/>
      <c r="C70" s="246"/>
      <c r="D70" s="227"/>
      <c r="E70" s="246"/>
      <c r="F70" s="227"/>
      <c r="G70" s="227"/>
      <c r="H70" s="246"/>
      <c r="I70" s="227"/>
      <c r="J70" s="246"/>
      <c r="K70" s="246"/>
      <c r="L70" s="246"/>
      <c r="M70" s="246"/>
      <c r="N70" s="246"/>
      <c r="O70" s="246"/>
      <c r="P70" s="246"/>
    </row>
    <row r="71" spans="1:16" ht="12.75">
      <c r="A71" s="261"/>
      <c r="B71" s="242"/>
      <c r="C71" s="246"/>
      <c r="D71" s="227"/>
      <c r="E71" s="246"/>
      <c r="F71" s="227"/>
      <c r="G71" s="227"/>
      <c r="H71" s="246"/>
      <c r="I71" s="227"/>
      <c r="J71" s="246"/>
      <c r="K71" s="246"/>
      <c r="L71" s="246"/>
      <c r="M71" s="246"/>
      <c r="N71" s="246"/>
      <c r="O71" s="246"/>
      <c r="P71" s="246"/>
    </row>
    <row r="72" spans="1:16" ht="12.75">
      <c r="A72" s="261"/>
      <c r="B72" s="242"/>
      <c r="C72" s="246"/>
      <c r="D72" s="227"/>
      <c r="E72" s="246"/>
      <c r="F72" s="227"/>
      <c r="G72" s="227"/>
      <c r="H72" s="246"/>
      <c r="I72" s="227"/>
      <c r="J72" s="246"/>
      <c r="K72" s="246"/>
      <c r="L72" s="246"/>
      <c r="M72" s="246"/>
      <c r="N72" s="246"/>
      <c r="O72" s="246"/>
      <c r="P72" s="246"/>
    </row>
    <row r="73" spans="1:16" ht="12.75">
      <c r="A73" s="261"/>
      <c r="B73" s="242"/>
      <c r="C73" s="246"/>
      <c r="D73" s="227"/>
      <c r="E73" s="246"/>
      <c r="F73" s="227"/>
      <c r="G73" s="227"/>
      <c r="H73" s="246"/>
      <c r="I73" s="227"/>
      <c r="J73" s="246"/>
      <c r="K73" s="246"/>
      <c r="L73" s="246"/>
      <c r="M73" s="246"/>
      <c r="N73" s="246"/>
      <c r="O73" s="246"/>
      <c r="P73" s="246"/>
    </row>
    <row r="74" spans="1:17" s="208" customFormat="1" ht="21.75" customHeight="1" hidden="1" thickBot="1">
      <c r="A74" s="247" t="s">
        <v>162</v>
      </c>
      <c r="B74" s="247"/>
      <c r="C74" s="241">
        <v>7112.76</v>
      </c>
      <c r="D74" s="241">
        <v>23066.34</v>
      </c>
      <c r="E74" s="241">
        <v>8482.32</v>
      </c>
      <c r="F74" s="283">
        <v>8104.88</v>
      </c>
      <c r="G74" s="241">
        <v>21680.02</v>
      </c>
      <c r="H74" s="241">
        <v>12679.74</v>
      </c>
      <c r="I74" s="241">
        <v>7714.55</v>
      </c>
      <c r="J74" s="241">
        <v>17117.93</v>
      </c>
      <c r="K74" s="241">
        <v>5533.41</v>
      </c>
      <c r="L74" s="241">
        <v>3438.42</v>
      </c>
      <c r="M74" s="302">
        <v>21847.74</v>
      </c>
      <c r="N74" s="241"/>
      <c r="O74" s="241"/>
      <c r="P74" s="241">
        <f>SUM(C74:O74)</f>
        <v>136778.11000000002</v>
      </c>
      <c r="Q74" s="209"/>
    </row>
    <row r="75" spans="1:16" ht="19.5" hidden="1" thickBot="1">
      <c r="A75" s="196" t="s">
        <v>159</v>
      </c>
      <c r="B75" s="197"/>
      <c r="C75" s="228">
        <v>9196</v>
      </c>
      <c r="D75" s="228">
        <v>25016</v>
      </c>
      <c r="E75" s="228">
        <v>11236</v>
      </c>
      <c r="F75" s="228">
        <v>10716</v>
      </c>
      <c r="G75" s="228">
        <v>29116</v>
      </c>
      <c r="H75" s="228">
        <v>16856</v>
      </c>
      <c r="I75" s="228">
        <v>16076</v>
      </c>
      <c r="J75" s="228">
        <v>22716</v>
      </c>
      <c r="K75" s="228">
        <v>7146</v>
      </c>
      <c r="L75" s="228">
        <v>18996</v>
      </c>
      <c r="M75" s="228">
        <v>11336</v>
      </c>
      <c r="N75" s="228"/>
      <c r="O75" s="228"/>
      <c r="P75" s="228">
        <f>SUM(C75:O75)</f>
        <v>178406</v>
      </c>
    </row>
    <row r="76" spans="1:16" ht="19.5" hidden="1" thickBot="1">
      <c r="A76" s="198" t="s">
        <v>160</v>
      </c>
      <c r="B76" s="199"/>
      <c r="C76" s="259">
        <f>SUM(C74-C75)</f>
        <v>-2083.24</v>
      </c>
      <c r="D76" s="259">
        <f aca="true" t="shared" si="13" ref="D76:O76">SUM(D74-D75)</f>
        <v>-1949.6599999999999</v>
      </c>
      <c r="E76" s="259">
        <f t="shared" si="13"/>
        <v>-2753.6800000000003</v>
      </c>
      <c r="F76" s="259">
        <f t="shared" si="13"/>
        <v>-2611.12</v>
      </c>
      <c r="G76" s="259">
        <f t="shared" si="13"/>
        <v>-7435.98</v>
      </c>
      <c r="H76" s="259">
        <f t="shared" si="13"/>
        <v>-4176.26</v>
      </c>
      <c r="I76" s="259">
        <f t="shared" si="13"/>
        <v>-8361.45</v>
      </c>
      <c r="J76" s="259">
        <f t="shared" si="13"/>
        <v>-5598.07</v>
      </c>
      <c r="K76" s="259">
        <f t="shared" si="13"/>
        <v>-1612.5900000000001</v>
      </c>
      <c r="L76" s="259">
        <f t="shared" si="13"/>
        <v>-15557.58</v>
      </c>
      <c r="M76" s="230">
        <f t="shared" si="13"/>
        <v>10511.740000000002</v>
      </c>
      <c r="N76" s="259">
        <f t="shared" si="13"/>
        <v>0</v>
      </c>
      <c r="O76" s="230">
        <f t="shared" si="13"/>
        <v>0</v>
      </c>
      <c r="P76" s="259">
        <f>SUM(C76:O76)</f>
        <v>-41627.89</v>
      </c>
    </row>
    <row r="77" spans="3:16" ht="12.75"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</row>
    <row r="78" spans="3:16" ht="12.75"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</row>
    <row r="79" spans="3:16" ht="12.75"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</row>
    <row r="80" spans="3:16" ht="12.75"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</row>
    <row r="81" spans="3:16" ht="12.75"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</row>
    <row r="82" spans="3:16" ht="12.75"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</row>
  </sheetData>
  <printOptions horizontalCentered="1" verticalCentered="1"/>
  <pageMargins left="0.35433070866141736" right="0.35433070866141736" top="0.1968503937007874" bottom="0.1968503937007874" header="0.11811023622047245" footer="0.11811023622047245"/>
  <pageSetup horizontalDpi="300" verticalDpi="300" orientation="landscape" paperSize="9" scale="50" r:id="rId1"/>
  <headerFooter alignWithMargins="0">
    <oddHeader>&amp;LCITY LEISURE&amp;R50% INCOME SHARE = #  VAT EXEMPT = *
</oddHeader>
    <oddFooter>&amp;C
&amp;RCompiled by G. Walter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89"/>
  <sheetViews>
    <sheetView workbookViewId="0" topLeftCell="A1">
      <selection activeCell="A1" sqref="A1"/>
    </sheetView>
  </sheetViews>
  <sheetFormatPr defaultColWidth="9.140625" defaultRowHeight="12.75"/>
  <cols>
    <col min="1" max="1" width="38.8515625" style="1" customWidth="1"/>
    <col min="2" max="2" width="0" style="1" hidden="1" customWidth="1"/>
    <col min="3" max="15" width="15.7109375" style="1" customWidth="1"/>
    <col min="16" max="16" width="18.7109375" style="1" customWidth="1"/>
    <col min="17" max="17" width="19.57421875" style="1" hidden="1" customWidth="1"/>
  </cols>
  <sheetData>
    <row r="1" spans="1:16" ht="26.25">
      <c r="A1" s="73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8"/>
      <c r="N2" s="48"/>
      <c r="O2" s="9"/>
      <c r="P2" s="9"/>
    </row>
    <row r="3" spans="1:16" ht="20.25" customHeight="1">
      <c r="A3" s="76" t="s">
        <v>70</v>
      </c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5.25" customHeight="1" thickBot="1">
      <c r="A4" s="58"/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s="109" customFormat="1" ht="35.25" customHeight="1" thickBot="1">
      <c r="A5" s="112"/>
      <c r="B5" s="113"/>
      <c r="C5" s="294" t="s">
        <v>212</v>
      </c>
      <c r="D5" s="294" t="s">
        <v>213</v>
      </c>
      <c r="E5" s="295" t="s">
        <v>214</v>
      </c>
      <c r="F5" s="294" t="s">
        <v>215</v>
      </c>
      <c r="G5" s="295" t="s">
        <v>216</v>
      </c>
      <c r="H5" s="294" t="s">
        <v>217</v>
      </c>
      <c r="I5" s="295" t="s">
        <v>218</v>
      </c>
      <c r="J5" s="294" t="s">
        <v>219</v>
      </c>
      <c r="K5" s="295" t="s">
        <v>220</v>
      </c>
      <c r="L5" s="294" t="s">
        <v>221</v>
      </c>
      <c r="M5" s="295" t="s">
        <v>222</v>
      </c>
      <c r="N5" s="294" t="s">
        <v>223</v>
      </c>
      <c r="O5" s="294" t="s">
        <v>224</v>
      </c>
      <c r="P5" s="127" t="s">
        <v>3</v>
      </c>
      <c r="Q5" s="114"/>
    </row>
    <row r="6" spans="1:16" ht="18.75">
      <c r="A6" s="149" t="s">
        <v>4</v>
      </c>
      <c r="B6" s="2"/>
      <c r="C6" s="11"/>
      <c r="D6" s="2"/>
      <c r="E6" s="11"/>
      <c r="F6" s="2"/>
      <c r="G6" s="11"/>
      <c r="H6" s="2"/>
      <c r="I6" s="11"/>
      <c r="J6" s="2"/>
      <c r="K6" s="11"/>
      <c r="L6" s="2"/>
      <c r="M6" s="11"/>
      <c r="N6" s="9"/>
      <c r="O6" s="16"/>
      <c r="P6" s="124"/>
    </row>
    <row r="7" spans="1:16" ht="15" customHeight="1">
      <c r="A7" s="82" t="s">
        <v>5</v>
      </c>
      <c r="B7" s="4"/>
      <c r="C7" s="212">
        <v>657.7</v>
      </c>
      <c r="D7" s="244">
        <v>427.85</v>
      </c>
      <c r="E7" s="212">
        <v>398.2</v>
      </c>
      <c r="F7" s="244">
        <v>371.95</v>
      </c>
      <c r="G7" s="212">
        <v>400.7</v>
      </c>
      <c r="H7" s="244">
        <v>383.3</v>
      </c>
      <c r="I7" s="212">
        <v>431.15</v>
      </c>
      <c r="J7" s="244">
        <v>491.85</v>
      </c>
      <c r="K7" s="212">
        <v>439.9</v>
      </c>
      <c r="L7" s="244">
        <v>283.55</v>
      </c>
      <c r="M7" s="212">
        <v>363.32</v>
      </c>
      <c r="N7" s="245"/>
      <c r="O7" s="212"/>
      <c r="P7" s="214">
        <f aca="true" t="shared" si="0" ref="P7:P14">SUM(C7:O7)</f>
        <v>4649.47</v>
      </c>
    </row>
    <row r="8" spans="1:16" ht="15" customHeight="1">
      <c r="A8" s="82" t="s">
        <v>6</v>
      </c>
      <c r="B8" s="4"/>
      <c r="C8" s="212">
        <v>260.66</v>
      </c>
      <c r="D8" s="244">
        <v>112.06</v>
      </c>
      <c r="E8" s="212">
        <v>64.7</v>
      </c>
      <c r="F8" s="244">
        <v>63.61</v>
      </c>
      <c r="G8" s="212">
        <v>107.4</v>
      </c>
      <c r="H8" s="244">
        <v>55.8</v>
      </c>
      <c r="I8" s="212">
        <v>98.15</v>
      </c>
      <c r="J8" s="244">
        <v>165.95</v>
      </c>
      <c r="K8" s="212">
        <v>160.4</v>
      </c>
      <c r="L8" s="244">
        <v>166.8</v>
      </c>
      <c r="M8" s="212">
        <v>153.45</v>
      </c>
      <c r="N8" s="245"/>
      <c r="O8" s="212"/>
      <c r="P8" s="214">
        <f t="shared" si="0"/>
        <v>1408.98</v>
      </c>
    </row>
    <row r="9" spans="1:16" ht="15" customHeight="1">
      <c r="A9" s="82" t="s">
        <v>19</v>
      </c>
      <c r="B9" s="4"/>
      <c r="C9" s="212">
        <v>848.51</v>
      </c>
      <c r="D9" s="244">
        <v>392.63</v>
      </c>
      <c r="E9" s="212">
        <v>405.06</v>
      </c>
      <c r="F9" s="244">
        <v>339.06</v>
      </c>
      <c r="G9" s="212">
        <v>427.2</v>
      </c>
      <c r="H9" s="244">
        <v>340.79</v>
      </c>
      <c r="I9" s="212">
        <v>558.61</v>
      </c>
      <c r="J9" s="244">
        <v>669.47</v>
      </c>
      <c r="K9" s="212">
        <v>623.64</v>
      </c>
      <c r="L9" s="244">
        <v>478.16</v>
      </c>
      <c r="M9" s="212">
        <v>561.45</v>
      </c>
      <c r="N9" s="245"/>
      <c r="O9" s="212"/>
      <c r="P9" s="214">
        <f t="shared" si="0"/>
        <v>5644.58</v>
      </c>
    </row>
    <row r="10" spans="1:16" ht="15" customHeight="1">
      <c r="A10" s="82" t="s">
        <v>166</v>
      </c>
      <c r="B10" s="4"/>
      <c r="C10" s="212">
        <v>238.3</v>
      </c>
      <c r="D10" s="244">
        <v>333.5</v>
      </c>
      <c r="E10" s="212">
        <v>261.8</v>
      </c>
      <c r="F10" s="244">
        <v>266.1</v>
      </c>
      <c r="G10" s="212">
        <v>300.9</v>
      </c>
      <c r="H10" s="244">
        <v>362.8</v>
      </c>
      <c r="I10" s="212">
        <v>365.95</v>
      </c>
      <c r="J10" s="244">
        <v>344.65</v>
      </c>
      <c r="K10" s="212">
        <v>383.65</v>
      </c>
      <c r="L10" s="244">
        <v>298</v>
      </c>
      <c r="M10" s="212">
        <v>431.5</v>
      </c>
      <c r="N10" s="245"/>
      <c r="O10" s="212"/>
      <c r="P10" s="214">
        <f t="shared" si="0"/>
        <v>3587.15</v>
      </c>
    </row>
    <row r="11" spans="1:16" ht="15" customHeight="1">
      <c r="A11" s="82" t="s">
        <v>252</v>
      </c>
      <c r="B11" s="4"/>
      <c r="C11" s="212">
        <v>0</v>
      </c>
      <c r="D11" s="244">
        <v>0</v>
      </c>
      <c r="E11" s="212">
        <v>0</v>
      </c>
      <c r="F11" s="244">
        <v>0</v>
      </c>
      <c r="G11" s="212">
        <v>0</v>
      </c>
      <c r="H11" s="244">
        <v>0</v>
      </c>
      <c r="I11" s="212">
        <v>0</v>
      </c>
      <c r="J11" s="244">
        <v>0</v>
      </c>
      <c r="K11" s="212">
        <v>0</v>
      </c>
      <c r="L11" s="244">
        <v>0</v>
      </c>
      <c r="M11" s="212">
        <v>269</v>
      </c>
      <c r="N11" s="245"/>
      <c r="O11" s="212"/>
      <c r="P11" s="214">
        <f t="shared" si="0"/>
        <v>269</v>
      </c>
    </row>
    <row r="12" spans="1:16" ht="15" customHeight="1">
      <c r="A12" s="82" t="s">
        <v>20</v>
      </c>
      <c r="B12" s="4"/>
      <c r="C12" s="212">
        <v>6.05</v>
      </c>
      <c r="D12" s="244">
        <v>4.35</v>
      </c>
      <c r="E12" s="212">
        <v>0</v>
      </c>
      <c r="F12" s="244">
        <v>4.45</v>
      </c>
      <c r="G12" s="212">
        <v>3.5</v>
      </c>
      <c r="H12" s="244">
        <v>4.7</v>
      </c>
      <c r="I12" s="212">
        <v>2.35</v>
      </c>
      <c r="J12" s="244">
        <v>4.7</v>
      </c>
      <c r="K12" s="212">
        <v>0</v>
      </c>
      <c r="L12" s="244">
        <v>3.3</v>
      </c>
      <c r="M12" s="212">
        <v>2.55</v>
      </c>
      <c r="N12" s="245"/>
      <c r="O12" s="212"/>
      <c r="P12" s="214">
        <f t="shared" si="0"/>
        <v>35.949999999999996</v>
      </c>
    </row>
    <row r="13" spans="1:16" ht="15" customHeight="1">
      <c r="A13" s="82" t="s">
        <v>164</v>
      </c>
      <c r="B13" s="3"/>
      <c r="C13" s="212">
        <v>74.4</v>
      </c>
      <c r="D13" s="244">
        <v>34.65</v>
      </c>
      <c r="E13" s="212">
        <v>29.7</v>
      </c>
      <c r="F13" s="244">
        <v>92.95</v>
      </c>
      <c r="G13" s="212">
        <v>34.75</v>
      </c>
      <c r="H13" s="244">
        <v>258.85</v>
      </c>
      <c r="I13" s="212">
        <v>384.95</v>
      </c>
      <c r="J13" s="244">
        <v>134.85</v>
      </c>
      <c r="K13" s="212">
        <v>63.5</v>
      </c>
      <c r="L13" s="244">
        <v>70.45</v>
      </c>
      <c r="M13" s="212">
        <v>136.85</v>
      </c>
      <c r="N13" s="245"/>
      <c r="O13" s="212"/>
      <c r="P13" s="214">
        <f>SUM(C13:O13)</f>
        <v>1315.8999999999999</v>
      </c>
    </row>
    <row r="14" spans="1:16" ht="15" customHeight="1">
      <c r="A14" s="82" t="s">
        <v>244</v>
      </c>
      <c r="B14" s="4"/>
      <c r="C14" s="212">
        <v>0</v>
      </c>
      <c r="D14" s="244">
        <v>0</v>
      </c>
      <c r="E14" s="212">
        <v>0</v>
      </c>
      <c r="F14" s="244">
        <v>0</v>
      </c>
      <c r="G14" s="212">
        <v>0</v>
      </c>
      <c r="H14" s="244">
        <v>0</v>
      </c>
      <c r="I14" s="212">
        <v>13.34</v>
      </c>
      <c r="J14" s="244">
        <v>0</v>
      </c>
      <c r="K14" s="212">
        <v>0</v>
      </c>
      <c r="L14" s="244">
        <v>0</v>
      </c>
      <c r="M14" s="212">
        <v>16.67</v>
      </c>
      <c r="N14" s="245"/>
      <c r="O14" s="212"/>
      <c r="P14" s="214">
        <f t="shared" si="0"/>
        <v>30.01</v>
      </c>
    </row>
    <row r="15" spans="1:17" s="106" customFormat="1" ht="15" customHeight="1" thickBot="1">
      <c r="A15" s="158" t="s">
        <v>142</v>
      </c>
      <c r="B15" s="163"/>
      <c r="C15" s="219">
        <f aca="true" t="shared" si="1" ref="C15:Q15">SUM(C7:C14)</f>
        <v>2085.62</v>
      </c>
      <c r="D15" s="219">
        <f t="shared" si="1"/>
        <v>1305.04</v>
      </c>
      <c r="E15" s="219">
        <f t="shared" si="1"/>
        <v>1159.46</v>
      </c>
      <c r="F15" s="219">
        <f t="shared" si="1"/>
        <v>1138.1200000000001</v>
      </c>
      <c r="G15" s="219">
        <f t="shared" si="1"/>
        <v>1274.4499999999998</v>
      </c>
      <c r="H15" s="219">
        <f t="shared" si="1"/>
        <v>1406.2400000000002</v>
      </c>
      <c r="I15" s="219">
        <f t="shared" si="1"/>
        <v>1854.4999999999998</v>
      </c>
      <c r="J15" s="219">
        <f t="shared" si="1"/>
        <v>1811.47</v>
      </c>
      <c r="K15" s="219">
        <f t="shared" si="1"/>
        <v>1671.0900000000001</v>
      </c>
      <c r="L15" s="219">
        <f t="shared" si="1"/>
        <v>1300.26</v>
      </c>
      <c r="M15" s="219">
        <f t="shared" si="1"/>
        <v>1934.79</v>
      </c>
      <c r="N15" s="219">
        <f t="shared" si="1"/>
        <v>0</v>
      </c>
      <c r="O15" s="219">
        <f t="shared" si="1"/>
        <v>0</v>
      </c>
      <c r="P15" s="219">
        <f t="shared" si="1"/>
        <v>16941.04</v>
      </c>
      <c r="Q15" s="111">
        <f t="shared" si="1"/>
        <v>0</v>
      </c>
    </row>
    <row r="16" spans="1:16" ht="6" customHeight="1" thickTop="1">
      <c r="A16" s="152"/>
      <c r="B16" s="2"/>
      <c r="C16" s="212"/>
      <c r="D16" s="244"/>
      <c r="E16" s="212"/>
      <c r="F16" s="244"/>
      <c r="G16" s="212"/>
      <c r="H16" s="244"/>
      <c r="I16" s="212"/>
      <c r="J16" s="244"/>
      <c r="K16" s="212"/>
      <c r="L16" s="244"/>
      <c r="M16" s="212"/>
      <c r="N16" s="245"/>
      <c r="O16" s="212"/>
      <c r="P16" s="217"/>
    </row>
    <row r="17" spans="1:16" ht="15" customHeight="1">
      <c r="A17" s="149" t="s">
        <v>8</v>
      </c>
      <c r="B17" s="3"/>
      <c r="C17" s="212"/>
      <c r="D17" s="244"/>
      <c r="E17" s="212"/>
      <c r="F17" s="244"/>
      <c r="G17" s="212"/>
      <c r="H17" s="244"/>
      <c r="I17" s="212"/>
      <c r="J17" s="244"/>
      <c r="K17" s="212"/>
      <c r="L17" s="244"/>
      <c r="M17" s="212"/>
      <c r="N17" s="245"/>
      <c r="O17" s="212"/>
      <c r="P17" s="217"/>
    </row>
    <row r="18" spans="1:16" ht="15" customHeight="1">
      <c r="A18" s="82" t="s">
        <v>22</v>
      </c>
      <c r="B18" s="3"/>
      <c r="C18" s="212">
        <v>75.8</v>
      </c>
      <c r="D18" s="244">
        <v>12.6</v>
      </c>
      <c r="E18" s="212">
        <v>11.6</v>
      </c>
      <c r="F18" s="244">
        <v>0.8</v>
      </c>
      <c r="G18" s="212">
        <v>14.3</v>
      </c>
      <c r="H18" s="244">
        <v>4.8</v>
      </c>
      <c r="I18" s="212">
        <v>0.6</v>
      </c>
      <c r="J18" s="244">
        <v>5.4</v>
      </c>
      <c r="K18" s="212">
        <v>7.4</v>
      </c>
      <c r="L18" s="244">
        <v>25.6</v>
      </c>
      <c r="M18" s="212">
        <v>34.8</v>
      </c>
      <c r="N18" s="245"/>
      <c r="O18" s="212"/>
      <c r="P18" s="214">
        <f>SUM(C18:O18)</f>
        <v>193.7</v>
      </c>
    </row>
    <row r="19" spans="1:16" ht="15" customHeight="1">
      <c r="A19" s="82" t="s">
        <v>163</v>
      </c>
      <c r="B19" s="3"/>
      <c r="C19" s="212">
        <v>108</v>
      </c>
      <c r="D19" s="244">
        <v>123</v>
      </c>
      <c r="E19" s="212">
        <v>128</v>
      </c>
      <c r="F19" s="244">
        <v>107</v>
      </c>
      <c r="G19" s="212">
        <v>113</v>
      </c>
      <c r="H19" s="244">
        <v>84</v>
      </c>
      <c r="I19" s="212">
        <v>95</v>
      </c>
      <c r="J19" s="244">
        <v>107</v>
      </c>
      <c r="K19" s="212">
        <v>90</v>
      </c>
      <c r="L19" s="244">
        <v>42</v>
      </c>
      <c r="M19" s="212">
        <v>201.75</v>
      </c>
      <c r="N19" s="245"/>
      <c r="O19" s="212"/>
      <c r="P19" s="214">
        <f aca="true" t="shared" si="2" ref="P19:P38">SUM(C19:O19)</f>
        <v>1198.75</v>
      </c>
    </row>
    <row r="20" spans="1:16" ht="15" customHeight="1">
      <c r="A20" s="82" t="s">
        <v>249</v>
      </c>
      <c r="B20" s="3"/>
      <c r="C20" s="212">
        <v>0</v>
      </c>
      <c r="D20" s="244">
        <v>0</v>
      </c>
      <c r="E20" s="212">
        <v>0</v>
      </c>
      <c r="F20" s="244">
        <v>0</v>
      </c>
      <c r="G20" s="212"/>
      <c r="H20" s="244">
        <v>0</v>
      </c>
      <c r="I20" s="212">
        <v>0</v>
      </c>
      <c r="J20" s="244">
        <v>20.43</v>
      </c>
      <c r="K20" s="212">
        <v>20.43</v>
      </c>
      <c r="L20" s="244">
        <v>0</v>
      </c>
      <c r="M20" s="212">
        <v>20.43</v>
      </c>
      <c r="N20" s="245"/>
      <c r="O20" s="212"/>
      <c r="P20" s="214">
        <f t="shared" si="2"/>
        <v>61.29</v>
      </c>
    </row>
    <row r="21" spans="1:16" ht="15" customHeight="1">
      <c r="A21" s="82" t="s">
        <v>88</v>
      </c>
      <c r="B21" s="3"/>
      <c r="C21" s="212">
        <v>872</v>
      </c>
      <c r="D21" s="244">
        <v>1555.9</v>
      </c>
      <c r="E21" s="212">
        <v>1729</v>
      </c>
      <c r="F21" s="244">
        <v>925.25</v>
      </c>
      <c r="G21" s="212">
        <v>1153.75</v>
      </c>
      <c r="H21" s="244">
        <v>772.75</v>
      </c>
      <c r="I21" s="212">
        <v>1274.94</v>
      </c>
      <c r="J21" s="244">
        <v>1309.15</v>
      </c>
      <c r="K21" s="212">
        <v>1131.65</v>
      </c>
      <c r="L21" s="244">
        <v>895.5</v>
      </c>
      <c r="M21" s="212">
        <v>1185.65</v>
      </c>
      <c r="N21" s="245"/>
      <c r="O21" s="212"/>
      <c r="P21" s="214">
        <f t="shared" si="2"/>
        <v>12805.539999999999</v>
      </c>
    </row>
    <row r="22" spans="1:16" ht="15" customHeight="1">
      <c r="A22" s="82" t="s">
        <v>23</v>
      </c>
      <c r="B22" s="3"/>
      <c r="C22" s="212">
        <v>6</v>
      </c>
      <c r="D22" s="244">
        <v>6</v>
      </c>
      <c r="E22" s="212">
        <v>24.5</v>
      </c>
      <c r="F22" s="244">
        <v>6</v>
      </c>
      <c r="G22" s="212">
        <v>13</v>
      </c>
      <c r="H22" s="244">
        <v>15.5</v>
      </c>
      <c r="I22" s="212">
        <v>1.12</v>
      </c>
      <c r="J22" s="244">
        <v>8</v>
      </c>
      <c r="K22" s="212">
        <v>14</v>
      </c>
      <c r="L22" s="244">
        <v>7</v>
      </c>
      <c r="M22" s="212">
        <v>7.5</v>
      </c>
      <c r="N22" s="245"/>
      <c r="O22" s="212"/>
      <c r="P22" s="214">
        <f t="shared" si="2"/>
        <v>108.62</v>
      </c>
    </row>
    <row r="23" spans="1:16" ht="15" customHeight="1">
      <c r="A23" s="82" t="s">
        <v>227</v>
      </c>
      <c r="B23" s="3"/>
      <c r="C23" s="212">
        <v>113.4</v>
      </c>
      <c r="D23" s="244">
        <v>93.25</v>
      </c>
      <c r="E23" s="212">
        <v>9.6</v>
      </c>
      <c r="F23" s="244">
        <v>0</v>
      </c>
      <c r="G23" s="212">
        <v>203</v>
      </c>
      <c r="H23" s="244">
        <v>82.5</v>
      </c>
      <c r="I23" s="212">
        <v>0</v>
      </c>
      <c r="J23" s="244">
        <v>59.9</v>
      </c>
      <c r="K23" s="212">
        <v>0</v>
      </c>
      <c r="L23" s="244">
        <v>0</v>
      </c>
      <c r="M23" s="212">
        <v>0.5</v>
      </c>
      <c r="N23" s="245"/>
      <c r="O23" s="212"/>
      <c r="P23" s="214">
        <f t="shared" si="2"/>
        <v>562.15</v>
      </c>
    </row>
    <row r="24" spans="1:16" ht="15" customHeight="1">
      <c r="A24" s="82" t="s">
        <v>89</v>
      </c>
      <c r="B24" s="3"/>
      <c r="C24" s="212">
        <v>42.1</v>
      </c>
      <c r="D24" s="244">
        <v>16.5</v>
      </c>
      <c r="E24" s="212">
        <v>17.2</v>
      </c>
      <c r="F24" s="244">
        <v>37.45</v>
      </c>
      <c r="G24" s="212">
        <v>26.6</v>
      </c>
      <c r="H24" s="244">
        <v>57</v>
      </c>
      <c r="I24" s="212">
        <v>65.4</v>
      </c>
      <c r="J24" s="244">
        <v>55.2</v>
      </c>
      <c r="K24" s="212">
        <v>72.8</v>
      </c>
      <c r="L24" s="244">
        <v>59</v>
      </c>
      <c r="M24" s="212">
        <v>113.7</v>
      </c>
      <c r="N24" s="245"/>
      <c r="O24" s="212"/>
      <c r="P24" s="214">
        <f t="shared" si="2"/>
        <v>562.95</v>
      </c>
    </row>
    <row r="25" spans="1:16" ht="15" customHeight="1">
      <c r="A25" s="82" t="s">
        <v>24</v>
      </c>
      <c r="B25" s="3"/>
      <c r="C25" s="212">
        <v>0</v>
      </c>
      <c r="D25" s="244">
        <v>0</v>
      </c>
      <c r="E25" s="212">
        <v>0</v>
      </c>
      <c r="F25" s="244">
        <v>0</v>
      </c>
      <c r="G25" s="212">
        <v>0</v>
      </c>
      <c r="H25" s="244">
        <v>0</v>
      </c>
      <c r="I25" s="212">
        <v>0</v>
      </c>
      <c r="J25" s="244">
        <v>0</v>
      </c>
      <c r="K25" s="212">
        <v>0</v>
      </c>
      <c r="L25" s="244">
        <v>0</v>
      </c>
      <c r="M25" s="212">
        <v>0</v>
      </c>
      <c r="N25" s="245"/>
      <c r="O25" s="212"/>
      <c r="P25" s="214">
        <f t="shared" si="2"/>
        <v>0</v>
      </c>
    </row>
    <row r="26" spans="1:16" ht="15" customHeight="1">
      <c r="A26" s="82" t="s">
        <v>25</v>
      </c>
      <c r="B26" s="3"/>
      <c r="C26" s="212">
        <v>230.4</v>
      </c>
      <c r="D26" s="244">
        <v>200.8</v>
      </c>
      <c r="E26" s="212">
        <v>223.7</v>
      </c>
      <c r="F26" s="244">
        <v>226</v>
      </c>
      <c r="G26" s="212">
        <v>147.2</v>
      </c>
      <c r="H26" s="244">
        <v>113.3</v>
      </c>
      <c r="I26" s="212">
        <v>116.8</v>
      </c>
      <c r="J26" s="244">
        <v>132.2</v>
      </c>
      <c r="K26" s="212">
        <v>110.7</v>
      </c>
      <c r="L26" s="244">
        <v>83.7</v>
      </c>
      <c r="M26" s="212">
        <v>179.2</v>
      </c>
      <c r="N26" s="245"/>
      <c r="O26" s="212"/>
      <c r="P26" s="214">
        <f t="shared" si="2"/>
        <v>1764.0000000000002</v>
      </c>
    </row>
    <row r="27" spans="1:16" ht="15" customHeight="1">
      <c r="A27" s="82" t="s">
        <v>90</v>
      </c>
      <c r="B27" s="3"/>
      <c r="C27" s="212">
        <v>0</v>
      </c>
      <c r="D27" s="244">
        <v>0</v>
      </c>
      <c r="E27" s="212">
        <v>0</v>
      </c>
      <c r="F27" s="244">
        <v>0</v>
      </c>
      <c r="G27" s="212">
        <v>0</v>
      </c>
      <c r="H27" s="244">
        <v>0</v>
      </c>
      <c r="I27" s="212">
        <v>0</v>
      </c>
      <c r="J27" s="244">
        <v>0</v>
      </c>
      <c r="K27" s="212">
        <v>0</v>
      </c>
      <c r="L27" s="244">
        <v>0</v>
      </c>
      <c r="M27" s="212">
        <v>0</v>
      </c>
      <c r="N27" s="245"/>
      <c r="O27" s="212"/>
      <c r="P27" s="214">
        <f t="shared" si="2"/>
        <v>0</v>
      </c>
    </row>
    <row r="28" spans="1:16" ht="15" customHeight="1">
      <c r="A28" s="82" t="s">
        <v>26</v>
      </c>
      <c r="B28" s="3"/>
      <c r="C28" s="212">
        <v>153.7</v>
      </c>
      <c r="D28" s="244">
        <v>88</v>
      </c>
      <c r="E28" s="212">
        <v>100</v>
      </c>
      <c r="F28" s="244">
        <v>99.8</v>
      </c>
      <c r="G28" s="212">
        <v>194.73</v>
      </c>
      <c r="H28" s="244">
        <v>196.7</v>
      </c>
      <c r="I28" s="212">
        <v>244.1</v>
      </c>
      <c r="J28" s="244">
        <v>203.8</v>
      </c>
      <c r="K28" s="212">
        <v>181.8</v>
      </c>
      <c r="L28" s="244">
        <v>106.6</v>
      </c>
      <c r="M28" s="212">
        <v>237.2</v>
      </c>
      <c r="N28" s="245"/>
      <c r="O28" s="212"/>
      <c r="P28" s="214">
        <f t="shared" si="2"/>
        <v>1806.4299999999998</v>
      </c>
    </row>
    <row r="29" spans="1:16" ht="15" customHeight="1">
      <c r="A29" s="82" t="s">
        <v>91</v>
      </c>
      <c r="B29" s="3"/>
      <c r="C29" s="212">
        <v>0</v>
      </c>
      <c r="D29" s="244">
        <v>0</v>
      </c>
      <c r="E29" s="212">
        <v>0</v>
      </c>
      <c r="F29" s="244">
        <v>0</v>
      </c>
      <c r="G29" s="212">
        <v>0</v>
      </c>
      <c r="H29" s="244">
        <v>0</v>
      </c>
      <c r="I29" s="212">
        <v>0</v>
      </c>
      <c r="J29" s="244">
        <v>0</v>
      </c>
      <c r="K29" s="212">
        <v>0</v>
      </c>
      <c r="L29" s="244">
        <v>0</v>
      </c>
      <c r="M29" s="212">
        <v>0</v>
      </c>
      <c r="N29" s="245"/>
      <c r="O29" s="212"/>
      <c r="P29" s="214">
        <f t="shared" si="2"/>
        <v>0</v>
      </c>
    </row>
    <row r="30" spans="1:16" ht="15" customHeight="1">
      <c r="A30" s="82" t="s">
        <v>173</v>
      </c>
      <c r="B30" s="3"/>
      <c r="C30" s="212">
        <v>226.5</v>
      </c>
      <c r="D30" s="244">
        <v>135</v>
      </c>
      <c r="E30" s="212">
        <v>90</v>
      </c>
      <c r="F30" s="244">
        <v>360</v>
      </c>
      <c r="G30" s="212">
        <v>270</v>
      </c>
      <c r="H30" s="244">
        <v>265</v>
      </c>
      <c r="I30" s="212">
        <v>1434.05</v>
      </c>
      <c r="J30" s="244">
        <v>719.75</v>
      </c>
      <c r="K30" s="212">
        <v>380</v>
      </c>
      <c r="L30" s="244">
        <v>120</v>
      </c>
      <c r="M30" s="212">
        <v>290</v>
      </c>
      <c r="N30" s="245"/>
      <c r="O30" s="212"/>
      <c r="P30" s="214">
        <f t="shared" si="2"/>
        <v>4290.3</v>
      </c>
    </row>
    <row r="31" spans="1:16" ht="15" customHeight="1">
      <c r="A31" s="82" t="s">
        <v>171</v>
      </c>
      <c r="B31" s="3"/>
      <c r="C31" s="212">
        <v>231.28</v>
      </c>
      <c r="D31" s="244">
        <v>178.4</v>
      </c>
      <c r="E31" s="212">
        <v>210</v>
      </c>
      <c r="F31" s="244">
        <v>247.6</v>
      </c>
      <c r="G31" s="212">
        <v>248.6</v>
      </c>
      <c r="H31" s="244">
        <v>225.6</v>
      </c>
      <c r="I31" s="212">
        <v>196.9</v>
      </c>
      <c r="J31" s="244">
        <v>145.7</v>
      </c>
      <c r="K31" s="212">
        <v>140.6</v>
      </c>
      <c r="L31" s="244">
        <v>77</v>
      </c>
      <c r="M31" s="212">
        <v>236.6</v>
      </c>
      <c r="N31" s="245"/>
      <c r="O31" s="212"/>
      <c r="P31" s="214">
        <f t="shared" si="2"/>
        <v>2138.28</v>
      </c>
    </row>
    <row r="32" spans="1:16" ht="15" customHeight="1">
      <c r="A32" s="82" t="s">
        <v>172</v>
      </c>
      <c r="B32" s="3"/>
      <c r="C32" s="212">
        <v>27</v>
      </c>
      <c r="D32" s="244">
        <v>0</v>
      </c>
      <c r="E32" s="212">
        <v>31.5</v>
      </c>
      <c r="F32" s="244">
        <v>49.5</v>
      </c>
      <c r="G32" s="212">
        <v>33</v>
      </c>
      <c r="H32" s="244">
        <v>22</v>
      </c>
      <c r="I32" s="212">
        <v>33.45</v>
      </c>
      <c r="J32" s="244">
        <v>30.5</v>
      </c>
      <c r="K32" s="212">
        <v>22</v>
      </c>
      <c r="L32" s="244">
        <v>16.5</v>
      </c>
      <c r="M32" s="212">
        <v>82.5</v>
      </c>
      <c r="N32" s="245"/>
      <c r="O32" s="212"/>
      <c r="P32" s="214">
        <f t="shared" si="2"/>
        <v>347.95</v>
      </c>
    </row>
    <row r="33" spans="1:16" ht="15" customHeight="1">
      <c r="A33" s="82" t="s">
        <v>27</v>
      </c>
      <c r="B33" s="3"/>
      <c r="C33" s="212">
        <v>0</v>
      </c>
      <c r="D33" s="244">
        <v>0</v>
      </c>
      <c r="E33" s="212">
        <v>0</v>
      </c>
      <c r="F33" s="244">
        <v>0</v>
      </c>
      <c r="G33" s="212">
        <v>2.6</v>
      </c>
      <c r="H33" s="244">
        <v>0</v>
      </c>
      <c r="I33" s="212">
        <v>0</v>
      </c>
      <c r="J33" s="244">
        <v>0</v>
      </c>
      <c r="K33" s="212">
        <v>0</v>
      </c>
      <c r="L33" s="244">
        <v>0</v>
      </c>
      <c r="M33" s="212">
        <v>0</v>
      </c>
      <c r="N33" s="245"/>
      <c r="O33" s="212"/>
      <c r="P33" s="214">
        <f t="shared" si="2"/>
        <v>2.6</v>
      </c>
    </row>
    <row r="34" spans="1:16" ht="15" customHeight="1">
      <c r="A34" s="82" t="s">
        <v>183</v>
      </c>
      <c r="B34" s="3"/>
      <c r="C34" s="212">
        <v>0</v>
      </c>
      <c r="D34" s="244">
        <v>0</v>
      </c>
      <c r="E34" s="212">
        <v>0</v>
      </c>
      <c r="F34" s="244">
        <v>0</v>
      </c>
      <c r="G34" s="212">
        <v>0</v>
      </c>
      <c r="H34" s="244">
        <v>39.3</v>
      </c>
      <c r="I34" s="212">
        <v>0</v>
      </c>
      <c r="J34" s="244">
        <v>0</v>
      </c>
      <c r="K34" s="212">
        <v>0</v>
      </c>
      <c r="L34" s="244">
        <v>0</v>
      </c>
      <c r="M34" s="212">
        <v>0</v>
      </c>
      <c r="N34" s="245"/>
      <c r="O34" s="212"/>
      <c r="P34" s="214">
        <f t="shared" si="2"/>
        <v>39.3</v>
      </c>
    </row>
    <row r="35" spans="1:16" ht="15" customHeight="1">
      <c r="A35" s="82" t="s">
        <v>165</v>
      </c>
      <c r="B35" s="3"/>
      <c r="C35" s="212">
        <v>0</v>
      </c>
      <c r="D35" s="244">
        <v>204</v>
      </c>
      <c r="E35" s="212">
        <v>143</v>
      </c>
      <c r="F35" s="244">
        <v>247</v>
      </c>
      <c r="G35" s="212">
        <v>208</v>
      </c>
      <c r="H35" s="244">
        <v>141</v>
      </c>
      <c r="I35" s="212">
        <v>154</v>
      </c>
      <c r="J35" s="244">
        <v>104</v>
      </c>
      <c r="K35" s="212">
        <v>78</v>
      </c>
      <c r="L35" s="244">
        <v>0</v>
      </c>
      <c r="M35" s="212">
        <v>0</v>
      </c>
      <c r="N35" s="245"/>
      <c r="O35" s="212"/>
      <c r="P35" s="214">
        <f t="shared" si="2"/>
        <v>1279</v>
      </c>
    </row>
    <row r="36" spans="1:16" ht="15" customHeight="1">
      <c r="A36" s="82" t="s">
        <v>42</v>
      </c>
      <c r="B36" s="3"/>
      <c r="C36" s="212">
        <v>329.5</v>
      </c>
      <c r="D36" s="244">
        <v>368.75</v>
      </c>
      <c r="E36" s="212">
        <v>328</v>
      </c>
      <c r="F36" s="244">
        <v>1175.4</v>
      </c>
      <c r="G36" s="212">
        <v>184.9</v>
      </c>
      <c r="H36" s="244">
        <v>152.65</v>
      </c>
      <c r="I36" s="212">
        <v>103.9</v>
      </c>
      <c r="J36" s="244">
        <v>101.5</v>
      </c>
      <c r="K36" s="212">
        <v>68.5</v>
      </c>
      <c r="L36" s="244">
        <v>117.25</v>
      </c>
      <c r="M36" s="212">
        <v>85.75</v>
      </c>
      <c r="N36" s="245"/>
      <c r="O36" s="212"/>
      <c r="P36" s="214">
        <f t="shared" si="2"/>
        <v>3016.1000000000004</v>
      </c>
    </row>
    <row r="37" spans="1:16" ht="15" customHeight="1">
      <c r="A37" s="82" t="s">
        <v>121</v>
      </c>
      <c r="B37" s="3"/>
      <c r="C37" s="212">
        <v>79</v>
      </c>
      <c r="D37" s="244">
        <v>12.5</v>
      </c>
      <c r="E37" s="212">
        <v>3.5</v>
      </c>
      <c r="F37" s="244">
        <v>10.5</v>
      </c>
      <c r="G37" s="212">
        <v>0</v>
      </c>
      <c r="H37" s="244">
        <v>0</v>
      </c>
      <c r="I37" s="212">
        <v>120.65</v>
      </c>
      <c r="J37" s="244">
        <v>232.5</v>
      </c>
      <c r="K37" s="212">
        <v>230</v>
      </c>
      <c r="L37" s="244">
        <v>167.5</v>
      </c>
      <c r="M37" s="212">
        <v>184</v>
      </c>
      <c r="N37" s="245"/>
      <c r="O37" s="212"/>
      <c r="P37" s="214">
        <f t="shared" si="2"/>
        <v>1040.15</v>
      </c>
    </row>
    <row r="38" spans="1:16" ht="15" customHeight="1">
      <c r="A38" s="82" t="s">
        <v>169</v>
      </c>
      <c r="B38" s="3"/>
      <c r="C38" s="212">
        <v>0</v>
      </c>
      <c r="D38" s="244">
        <v>0</v>
      </c>
      <c r="E38" s="212">
        <v>0</v>
      </c>
      <c r="F38" s="244">
        <v>0</v>
      </c>
      <c r="G38" s="212">
        <v>0</v>
      </c>
      <c r="H38" s="244">
        <v>0</v>
      </c>
      <c r="I38" s="212">
        <v>0</v>
      </c>
      <c r="J38" s="244">
        <v>546.26</v>
      </c>
      <c r="K38" s="212">
        <v>762.46</v>
      </c>
      <c r="L38" s="244">
        <v>406.85</v>
      </c>
      <c r="M38" s="212">
        <v>262.02</v>
      </c>
      <c r="N38" s="245"/>
      <c r="O38" s="212"/>
      <c r="P38" s="214">
        <f t="shared" si="2"/>
        <v>1977.5900000000001</v>
      </c>
    </row>
    <row r="39" spans="1:16" ht="15" customHeight="1">
      <c r="A39" s="82" t="s">
        <v>154</v>
      </c>
      <c r="B39" s="3"/>
      <c r="C39" s="212">
        <v>6.5</v>
      </c>
      <c r="D39" s="244">
        <v>31.7</v>
      </c>
      <c r="E39" s="212">
        <v>14.5</v>
      </c>
      <c r="F39" s="244">
        <v>9.4</v>
      </c>
      <c r="G39" s="212">
        <v>0.2</v>
      </c>
      <c r="H39" s="244">
        <v>45.5</v>
      </c>
      <c r="I39" s="212">
        <v>31.45</v>
      </c>
      <c r="J39" s="244">
        <v>28.95</v>
      </c>
      <c r="K39" s="212">
        <v>0.4</v>
      </c>
      <c r="L39" s="244">
        <v>47.35</v>
      </c>
      <c r="M39" s="212">
        <v>38.7</v>
      </c>
      <c r="N39" s="245"/>
      <c r="O39" s="212"/>
      <c r="P39" s="214">
        <f>SUM(C39:O39)</f>
        <v>254.64999999999998</v>
      </c>
    </row>
    <row r="40" spans="1:17" s="106" customFormat="1" ht="15" customHeight="1" thickBot="1">
      <c r="A40" s="158" t="s">
        <v>143</v>
      </c>
      <c r="B40" s="155"/>
      <c r="C40" s="219">
        <f aca="true" t="shared" si="3" ref="C40:Q40">SUM(C18:C39)</f>
        <v>2501.1800000000003</v>
      </c>
      <c r="D40" s="219">
        <f t="shared" si="3"/>
        <v>3026.4</v>
      </c>
      <c r="E40" s="219">
        <f t="shared" si="3"/>
        <v>3064.1</v>
      </c>
      <c r="F40" s="219">
        <f t="shared" si="3"/>
        <v>3501.7</v>
      </c>
      <c r="G40" s="219">
        <f t="shared" si="3"/>
        <v>2812.8799999999997</v>
      </c>
      <c r="H40" s="219">
        <f t="shared" si="3"/>
        <v>2217.6</v>
      </c>
      <c r="I40" s="219">
        <f t="shared" si="3"/>
        <v>3872.3599999999997</v>
      </c>
      <c r="J40" s="219">
        <f t="shared" si="3"/>
        <v>3810.24</v>
      </c>
      <c r="K40" s="219">
        <f t="shared" si="3"/>
        <v>3310.7400000000002</v>
      </c>
      <c r="L40" s="219">
        <f t="shared" si="3"/>
        <v>2171.85</v>
      </c>
      <c r="M40" s="219">
        <f t="shared" si="3"/>
        <v>3160.3</v>
      </c>
      <c r="N40" s="219">
        <f t="shared" si="3"/>
        <v>0</v>
      </c>
      <c r="O40" s="219">
        <f t="shared" si="3"/>
        <v>0</v>
      </c>
      <c r="P40" s="219">
        <f t="shared" si="3"/>
        <v>33449.35</v>
      </c>
      <c r="Q40" s="111">
        <f t="shared" si="3"/>
        <v>0</v>
      </c>
    </row>
    <row r="41" spans="1:16" ht="6.75" customHeight="1" thickTop="1">
      <c r="A41" s="182"/>
      <c r="B41" s="2"/>
      <c r="C41" s="212"/>
      <c r="D41" s="244"/>
      <c r="E41" s="212"/>
      <c r="F41" s="244"/>
      <c r="G41" s="212"/>
      <c r="H41" s="244"/>
      <c r="I41" s="212"/>
      <c r="J41" s="244"/>
      <c r="K41" s="212"/>
      <c r="L41" s="244"/>
      <c r="M41" s="212"/>
      <c r="N41" s="245"/>
      <c r="O41" s="212"/>
      <c r="P41" s="217"/>
    </row>
    <row r="42" spans="1:16" ht="15" customHeight="1">
      <c r="A42" s="149" t="s">
        <v>32</v>
      </c>
      <c r="B42" s="2"/>
      <c r="C42" s="212"/>
      <c r="D42" s="244"/>
      <c r="E42" s="212"/>
      <c r="F42" s="244"/>
      <c r="G42" s="212"/>
      <c r="H42" s="244"/>
      <c r="I42" s="212"/>
      <c r="J42" s="244"/>
      <c r="K42" s="212"/>
      <c r="L42" s="244"/>
      <c r="M42" s="212"/>
      <c r="N42" s="245"/>
      <c r="O42" s="212"/>
      <c r="P42" s="217"/>
    </row>
    <row r="43" spans="1:16" ht="15" customHeight="1">
      <c r="A43" s="82" t="s">
        <v>33</v>
      </c>
      <c r="B43" s="2"/>
      <c r="C43" s="212">
        <v>0</v>
      </c>
      <c r="D43" s="244">
        <v>1</v>
      </c>
      <c r="E43" s="212">
        <v>0</v>
      </c>
      <c r="F43" s="244">
        <v>0</v>
      </c>
      <c r="G43" s="212">
        <v>0</v>
      </c>
      <c r="H43" s="244">
        <v>0</v>
      </c>
      <c r="I43" s="212">
        <v>4.2</v>
      </c>
      <c r="J43" s="244">
        <v>5.2</v>
      </c>
      <c r="K43" s="212">
        <v>10.4</v>
      </c>
      <c r="L43" s="244">
        <v>5.4</v>
      </c>
      <c r="M43" s="212">
        <v>1</v>
      </c>
      <c r="N43" s="245"/>
      <c r="O43" s="212"/>
      <c r="P43" s="214">
        <f>SUM(C43:O43)</f>
        <v>27.200000000000003</v>
      </c>
    </row>
    <row r="44" spans="1:16" ht="15" customHeight="1">
      <c r="A44" s="62"/>
      <c r="B44" s="2"/>
      <c r="C44" s="212"/>
      <c r="D44" s="244"/>
      <c r="E44" s="212"/>
      <c r="F44" s="244"/>
      <c r="G44" s="212"/>
      <c r="H44" s="244"/>
      <c r="I44" s="212"/>
      <c r="J44" s="244"/>
      <c r="K44" s="212"/>
      <c r="L44" s="244"/>
      <c r="M44" s="212"/>
      <c r="N44" s="245"/>
      <c r="O44" s="212"/>
      <c r="P44" s="214"/>
    </row>
    <row r="45" spans="1:16" ht="15" customHeight="1">
      <c r="A45" s="149" t="s">
        <v>93</v>
      </c>
      <c r="B45" s="2"/>
      <c r="C45" s="212"/>
      <c r="D45" s="244"/>
      <c r="E45" s="212"/>
      <c r="F45" s="244"/>
      <c r="G45" s="212"/>
      <c r="H45" s="244"/>
      <c r="I45" s="212"/>
      <c r="J45" s="244"/>
      <c r="K45" s="212"/>
      <c r="L45" s="244"/>
      <c r="M45" s="212"/>
      <c r="N45" s="245"/>
      <c r="O45" s="212"/>
      <c r="P45" s="214"/>
    </row>
    <row r="46" spans="1:16" ht="15" customHeight="1">
      <c r="A46" s="82" t="s">
        <v>94</v>
      </c>
      <c r="B46" s="2"/>
      <c r="C46" s="212">
        <v>0</v>
      </c>
      <c r="D46" s="244">
        <v>8.9</v>
      </c>
      <c r="E46" s="212">
        <v>0</v>
      </c>
      <c r="F46" s="244">
        <v>6.4</v>
      </c>
      <c r="G46" s="212">
        <v>0</v>
      </c>
      <c r="H46" s="244">
        <v>0</v>
      </c>
      <c r="I46" s="212">
        <v>0</v>
      </c>
      <c r="J46" s="244">
        <v>0</v>
      </c>
      <c r="K46" s="212">
        <v>0</v>
      </c>
      <c r="L46" s="244">
        <v>0</v>
      </c>
      <c r="M46" s="212">
        <v>0</v>
      </c>
      <c r="N46" s="245"/>
      <c r="O46" s="212"/>
      <c r="P46" s="214">
        <f>SUM(C46:O46)</f>
        <v>15.3</v>
      </c>
    </row>
    <row r="47" spans="1:16" ht="15" customHeight="1">
      <c r="A47" s="82" t="s">
        <v>99</v>
      </c>
      <c r="B47" s="2"/>
      <c r="C47" s="212">
        <v>0</v>
      </c>
      <c r="D47" s="244">
        <v>0</v>
      </c>
      <c r="E47" s="212">
        <v>0</v>
      </c>
      <c r="F47" s="244">
        <v>0</v>
      </c>
      <c r="G47" s="212">
        <v>0</v>
      </c>
      <c r="H47" s="244">
        <v>0</v>
      </c>
      <c r="I47" s="212">
        <v>0</v>
      </c>
      <c r="J47" s="244">
        <v>0</v>
      </c>
      <c r="K47" s="212">
        <v>0</v>
      </c>
      <c r="L47" s="244">
        <v>0</v>
      </c>
      <c r="M47" s="212">
        <v>0</v>
      </c>
      <c r="N47" s="245"/>
      <c r="O47" s="212"/>
      <c r="P47" s="214">
        <f>SUM(C47:O47)</f>
        <v>0</v>
      </c>
    </row>
    <row r="48" spans="1:16" ht="15" customHeight="1">
      <c r="A48" s="82" t="s">
        <v>88</v>
      </c>
      <c r="B48" s="2"/>
      <c r="C48" s="212">
        <v>0</v>
      </c>
      <c r="D48" s="244">
        <v>0</v>
      </c>
      <c r="E48" s="212">
        <v>0</v>
      </c>
      <c r="F48" s="244">
        <v>1.3</v>
      </c>
      <c r="G48" s="212">
        <v>0</v>
      </c>
      <c r="H48" s="244">
        <v>0</v>
      </c>
      <c r="I48" s="212">
        <v>0</v>
      </c>
      <c r="J48" s="244">
        <v>0</v>
      </c>
      <c r="K48" s="212">
        <v>0</v>
      </c>
      <c r="L48" s="244">
        <v>0</v>
      </c>
      <c r="M48" s="212">
        <v>0</v>
      </c>
      <c r="N48" s="245"/>
      <c r="O48" s="212"/>
      <c r="P48" s="214">
        <f>SUM(C48:O48)</f>
        <v>1.3</v>
      </c>
    </row>
    <row r="49" spans="1:17" s="106" customFormat="1" ht="15" customHeight="1" thickBot="1">
      <c r="A49" s="158" t="s">
        <v>147</v>
      </c>
      <c r="B49" s="168"/>
      <c r="C49" s="219">
        <f aca="true" t="shared" si="4" ref="C49:Q49">SUM(C46:C48)</f>
        <v>0</v>
      </c>
      <c r="D49" s="219">
        <f t="shared" si="4"/>
        <v>8.9</v>
      </c>
      <c r="E49" s="219">
        <f t="shared" si="4"/>
        <v>0</v>
      </c>
      <c r="F49" s="219">
        <f t="shared" si="4"/>
        <v>7.7</v>
      </c>
      <c r="G49" s="219">
        <f t="shared" si="4"/>
        <v>0</v>
      </c>
      <c r="H49" s="219">
        <f t="shared" si="4"/>
        <v>0</v>
      </c>
      <c r="I49" s="219">
        <f t="shared" si="4"/>
        <v>0</v>
      </c>
      <c r="J49" s="219">
        <f t="shared" si="4"/>
        <v>0</v>
      </c>
      <c r="K49" s="219">
        <f t="shared" si="4"/>
        <v>0</v>
      </c>
      <c r="L49" s="219">
        <f t="shared" si="4"/>
        <v>0</v>
      </c>
      <c r="M49" s="219">
        <f t="shared" si="4"/>
        <v>0</v>
      </c>
      <c r="N49" s="219">
        <f t="shared" si="4"/>
        <v>0</v>
      </c>
      <c r="O49" s="219">
        <f t="shared" si="4"/>
        <v>0</v>
      </c>
      <c r="P49" s="219">
        <f t="shared" si="4"/>
        <v>16.6</v>
      </c>
      <c r="Q49" s="111">
        <f t="shared" si="4"/>
        <v>0</v>
      </c>
    </row>
    <row r="50" spans="1:16" ht="9" customHeight="1" thickTop="1">
      <c r="A50" s="88"/>
      <c r="B50" s="2"/>
      <c r="C50" s="212"/>
      <c r="D50" s="244"/>
      <c r="E50" s="212"/>
      <c r="F50" s="244"/>
      <c r="G50" s="212"/>
      <c r="H50" s="244"/>
      <c r="I50" s="212"/>
      <c r="J50" s="244"/>
      <c r="K50" s="212"/>
      <c r="L50" s="244"/>
      <c r="M50" s="212"/>
      <c r="N50" s="245"/>
      <c r="O50" s="212"/>
      <c r="P50" s="217"/>
    </row>
    <row r="51" spans="1:16" ht="15" customHeight="1">
      <c r="A51" s="149" t="s">
        <v>10</v>
      </c>
      <c r="B51" s="2"/>
      <c r="C51" s="212"/>
      <c r="D51" s="244"/>
      <c r="E51" s="212"/>
      <c r="F51" s="244"/>
      <c r="G51" s="212"/>
      <c r="H51" s="244"/>
      <c r="I51" s="212"/>
      <c r="J51" s="244"/>
      <c r="K51" s="212"/>
      <c r="L51" s="244"/>
      <c r="M51" s="212"/>
      <c r="N51" s="245"/>
      <c r="O51" s="212"/>
      <c r="P51" s="217"/>
    </row>
    <row r="52" spans="1:16" ht="15" customHeight="1">
      <c r="A52" s="82" t="s">
        <v>122</v>
      </c>
      <c r="B52" s="4"/>
      <c r="C52" s="212">
        <v>1236.5</v>
      </c>
      <c r="D52" s="244">
        <v>1283.7</v>
      </c>
      <c r="E52" s="212">
        <v>1175.7</v>
      </c>
      <c r="F52" s="244">
        <v>1675.96</v>
      </c>
      <c r="G52" s="212">
        <v>924.9</v>
      </c>
      <c r="H52" s="244">
        <v>1361.75</v>
      </c>
      <c r="I52" s="212">
        <v>1410.89</v>
      </c>
      <c r="J52" s="244">
        <v>1757.93</v>
      </c>
      <c r="K52" s="212">
        <v>1436.94</v>
      </c>
      <c r="L52" s="244">
        <v>962.52</v>
      </c>
      <c r="M52" s="212">
        <v>1382.91</v>
      </c>
      <c r="N52" s="245"/>
      <c r="O52" s="212"/>
      <c r="P52" s="214">
        <f>SUM(C52:O52)</f>
        <v>14609.7</v>
      </c>
    </row>
    <row r="53" spans="1:16" ht="15" customHeight="1">
      <c r="A53" s="82" t="s">
        <v>97</v>
      </c>
      <c r="B53" s="4"/>
      <c r="C53" s="212">
        <v>1104.91</v>
      </c>
      <c r="D53" s="244">
        <v>545.72</v>
      </c>
      <c r="E53" s="212">
        <v>512.87</v>
      </c>
      <c r="F53" s="244">
        <v>344.19</v>
      </c>
      <c r="G53" s="212">
        <v>411.52</v>
      </c>
      <c r="H53" s="244">
        <v>451.3</v>
      </c>
      <c r="I53" s="212">
        <v>897.88</v>
      </c>
      <c r="J53" s="244">
        <v>1648.57</v>
      </c>
      <c r="K53" s="212">
        <v>596.64</v>
      </c>
      <c r="L53" s="244">
        <v>1184.42</v>
      </c>
      <c r="M53" s="212">
        <v>1453.58</v>
      </c>
      <c r="N53" s="245"/>
      <c r="O53" s="212"/>
      <c r="P53" s="214">
        <f aca="true" t="shared" si="5" ref="P53:P61">SUM(C53:O53)</f>
        <v>9151.6</v>
      </c>
    </row>
    <row r="54" spans="1:16" ht="15" customHeight="1">
      <c r="A54" s="82" t="s">
        <v>57</v>
      </c>
      <c r="B54" s="4"/>
      <c r="C54" s="212">
        <v>0</v>
      </c>
      <c r="D54" s="244">
        <v>226.52</v>
      </c>
      <c r="E54" s="212">
        <v>0</v>
      </c>
      <c r="F54" s="244">
        <v>0</v>
      </c>
      <c r="G54" s="212">
        <v>252.73</v>
      </c>
      <c r="H54" s="244">
        <v>0</v>
      </c>
      <c r="I54" s="212">
        <v>0</v>
      </c>
      <c r="J54" s="244">
        <v>105</v>
      </c>
      <c r="K54" s="212">
        <v>200.16</v>
      </c>
      <c r="L54" s="244">
        <v>0</v>
      </c>
      <c r="M54" s="212">
        <v>200.16</v>
      </c>
      <c r="N54" s="245"/>
      <c r="O54" s="212"/>
      <c r="P54" s="214">
        <f t="shared" si="5"/>
        <v>984.5699999999999</v>
      </c>
    </row>
    <row r="55" spans="1:16" ht="15" customHeight="1">
      <c r="A55" s="82" t="s">
        <v>257</v>
      </c>
      <c r="B55" s="4"/>
      <c r="C55" s="212">
        <v>0</v>
      </c>
      <c r="D55" s="244">
        <v>0</v>
      </c>
      <c r="E55" s="212">
        <v>0</v>
      </c>
      <c r="F55" s="244">
        <v>0</v>
      </c>
      <c r="G55" s="212">
        <v>0</v>
      </c>
      <c r="H55" s="244">
        <v>0</v>
      </c>
      <c r="I55" s="212">
        <v>0</v>
      </c>
      <c r="J55" s="244">
        <v>0</v>
      </c>
      <c r="K55" s="212">
        <v>0</v>
      </c>
      <c r="L55" s="244">
        <v>0</v>
      </c>
      <c r="M55" s="212">
        <v>30</v>
      </c>
      <c r="N55" s="245"/>
      <c r="O55" s="212"/>
      <c r="P55" s="214">
        <f t="shared" si="5"/>
        <v>30</v>
      </c>
    </row>
    <row r="56" spans="1:16" ht="15" customHeight="1">
      <c r="A56" s="82" t="s">
        <v>35</v>
      </c>
      <c r="B56" s="4"/>
      <c r="C56" s="212">
        <v>0</v>
      </c>
      <c r="D56" s="244">
        <v>268.93</v>
      </c>
      <c r="E56" s="212">
        <v>0</v>
      </c>
      <c r="F56" s="244">
        <v>0</v>
      </c>
      <c r="G56" s="212">
        <v>0</v>
      </c>
      <c r="H56" s="244">
        <v>60</v>
      </c>
      <c r="I56" s="212">
        <v>0</v>
      </c>
      <c r="J56" s="244">
        <v>25</v>
      </c>
      <c r="K56" s="212">
        <v>0</v>
      </c>
      <c r="L56" s="263">
        <v>-50</v>
      </c>
      <c r="M56" s="212">
        <v>0</v>
      </c>
      <c r="N56" s="245"/>
      <c r="O56" s="212"/>
      <c r="P56" s="214">
        <f t="shared" si="5"/>
        <v>303.93</v>
      </c>
    </row>
    <row r="57" spans="1:16" ht="15" customHeight="1">
      <c r="A57" s="82" t="s">
        <v>98</v>
      </c>
      <c r="B57" s="4"/>
      <c r="C57" s="212">
        <v>235</v>
      </c>
      <c r="D57" s="244">
        <v>10</v>
      </c>
      <c r="E57" s="212">
        <v>850</v>
      </c>
      <c r="F57" s="244">
        <v>85</v>
      </c>
      <c r="G57" s="212">
        <v>57.5</v>
      </c>
      <c r="H57" s="244">
        <v>20</v>
      </c>
      <c r="I57" s="212">
        <v>15</v>
      </c>
      <c r="J57" s="244">
        <v>18</v>
      </c>
      <c r="K57" s="212">
        <v>18</v>
      </c>
      <c r="L57" s="244">
        <v>10</v>
      </c>
      <c r="M57" s="212">
        <v>35</v>
      </c>
      <c r="N57" s="245"/>
      <c r="O57" s="212"/>
      <c r="P57" s="214">
        <f t="shared" si="5"/>
        <v>1353.5</v>
      </c>
    </row>
    <row r="58" spans="1:16" ht="15" customHeight="1">
      <c r="A58" s="82" t="s">
        <v>71</v>
      </c>
      <c r="B58" s="4"/>
      <c r="C58" s="212">
        <v>1311.75</v>
      </c>
      <c r="D58" s="244">
        <v>1480.25</v>
      </c>
      <c r="E58" s="212">
        <v>1616.8</v>
      </c>
      <c r="F58" s="244">
        <v>1417.55</v>
      </c>
      <c r="G58" s="212">
        <v>1706.95</v>
      </c>
      <c r="H58" s="244">
        <v>1097.25</v>
      </c>
      <c r="I58" s="212">
        <v>1116</v>
      </c>
      <c r="J58" s="244">
        <v>1086.79</v>
      </c>
      <c r="K58" s="212">
        <v>1242.5</v>
      </c>
      <c r="L58" s="244">
        <v>629.5</v>
      </c>
      <c r="M58" s="212">
        <v>1043.5</v>
      </c>
      <c r="N58" s="245"/>
      <c r="O58" s="212"/>
      <c r="P58" s="214">
        <f t="shared" si="5"/>
        <v>13748.84</v>
      </c>
    </row>
    <row r="59" spans="1:16" ht="15" customHeight="1">
      <c r="A59" s="82" t="s">
        <v>109</v>
      </c>
      <c r="B59" s="4"/>
      <c r="C59" s="212">
        <v>386.9</v>
      </c>
      <c r="D59" s="244">
        <v>18.72</v>
      </c>
      <c r="E59" s="212">
        <v>17.87</v>
      </c>
      <c r="F59" s="244">
        <v>36.75</v>
      </c>
      <c r="G59" s="212">
        <v>0</v>
      </c>
      <c r="H59" s="244">
        <v>0</v>
      </c>
      <c r="I59" s="212">
        <v>26.81</v>
      </c>
      <c r="J59" s="244">
        <v>0</v>
      </c>
      <c r="K59" s="212">
        <v>56.74</v>
      </c>
      <c r="L59" s="244">
        <v>35.74</v>
      </c>
      <c r="M59" s="212">
        <v>0</v>
      </c>
      <c r="N59" s="245"/>
      <c r="O59" s="212"/>
      <c r="P59" s="214">
        <f t="shared" si="5"/>
        <v>579.53</v>
      </c>
    </row>
    <row r="60" spans="1:16" ht="15" customHeight="1">
      <c r="A60" s="82" t="s">
        <v>57</v>
      </c>
      <c r="B60" s="4"/>
      <c r="C60" s="212">
        <v>0</v>
      </c>
      <c r="D60" s="244">
        <v>126.79</v>
      </c>
      <c r="E60" s="212">
        <v>0</v>
      </c>
      <c r="F60" s="244">
        <v>0</v>
      </c>
      <c r="G60" s="212">
        <v>252.73</v>
      </c>
      <c r="H60" s="244">
        <v>0</v>
      </c>
      <c r="I60" s="212">
        <v>71.48</v>
      </c>
      <c r="J60" s="244">
        <v>518.23</v>
      </c>
      <c r="K60" s="212">
        <v>71.48</v>
      </c>
      <c r="L60" s="244">
        <v>89.36</v>
      </c>
      <c r="M60" s="212">
        <v>0</v>
      </c>
      <c r="N60" s="245"/>
      <c r="O60" s="212"/>
      <c r="P60" s="214">
        <f t="shared" si="5"/>
        <v>1130.07</v>
      </c>
    </row>
    <row r="61" spans="1:16" ht="15" customHeight="1">
      <c r="A61" s="82" t="s">
        <v>123</v>
      </c>
      <c r="B61" s="4"/>
      <c r="C61" s="212">
        <v>0</v>
      </c>
      <c r="D61" s="244">
        <v>0</v>
      </c>
      <c r="E61" s="212">
        <v>0</v>
      </c>
      <c r="F61" s="244">
        <v>0</v>
      </c>
      <c r="G61" s="212">
        <v>0</v>
      </c>
      <c r="H61" s="244">
        <v>0</v>
      </c>
      <c r="I61" s="212">
        <v>0</v>
      </c>
      <c r="J61" s="244">
        <v>0</v>
      </c>
      <c r="K61" s="212">
        <v>0</v>
      </c>
      <c r="L61" s="244">
        <v>0</v>
      </c>
      <c r="M61" s="212">
        <v>0</v>
      </c>
      <c r="N61" s="245"/>
      <c r="O61" s="212"/>
      <c r="P61" s="214">
        <f t="shared" si="5"/>
        <v>0</v>
      </c>
    </row>
    <row r="62" spans="1:16" ht="15" customHeight="1">
      <c r="A62" s="82" t="s">
        <v>36</v>
      </c>
      <c r="B62" s="4"/>
      <c r="C62" s="212">
        <v>0</v>
      </c>
      <c r="D62" s="244">
        <v>0</v>
      </c>
      <c r="E62" s="212">
        <v>12.4</v>
      </c>
      <c r="F62" s="244">
        <v>11.92</v>
      </c>
      <c r="G62" s="212">
        <v>0</v>
      </c>
      <c r="H62" s="244">
        <v>0</v>
      </c>
      <c r="I62" s="212">
        <v>4.2</v>
      </c>
      <c r="J62" s="244">
        <v>0</v>
      </c>
      <c r="K62" s="212">
        <v>0</v>
      </c>
      <c r="L62" s="244">
        <v>0</v>
      </c>
      <c r="M62" s="212">
        <v>2.2</v>
      </c>
      <c r="N62" s="245"/>
      <c r="O62" s="212"/>
      <c r="P62" s="214">
        <f>SUM(C62:O62)</f>
        <v>30.72</v>
      </c>
    </row>
    <row r="63" spans="1:16" ht="15" customHeight="1">
      <c r="A63" s="82" t="s">
        <v>15</v>
      </c>
      <c r="B63" s="4"/>
      <c r="C63" s="212">
        <v>5</v>
      </c>
      <c r="D63" s="244">
        <v>0</v>
      </c>
      <c r="E63" s="212">
        <v>1</v>
      </c>
      <c r="F63" s="244">
        <v>3</v>
      </c>
      <c r="G63" s="212">
        <v>23</v>
      </c>
      <c r="H63" s="244">
        <v>12</v>
      </c>
      <c r="I63" s="212">
        <v>10.5</v>
      </c>
      <c r="J63" s="244">
        <v>28.5</v>
      </c>
      <c r="K63" s="212">
        <v>18.5</v>
      </c>
      <c r="L63" s="244">
        <v>0</v>
      </c>
      <c r="M63" s="212">
        <v>0</v>
      </c>
      <c r="N63" s="245"/>
      <c r="O63" s="212"/>
      <c r="P63" s="214">
        <f>SUM(C63:O63)</f>
        <v>101.5</v>
      </c>
    </row>
    <row r="64" spans="1:17" s="106" customFormat="1" ht="15" customHeight="1" thickBot="1">
      <c r="A64" s="158" t="s">
        <v>144</v>
      </c>
      <c r="B64" s="163"/>
      <c r="C64" s="219">
        <f>SUM(C52:C63)</f>
        <v>4280.0599999999995</v>
      </c>
      <c r="D64" s="219">
        <f aca="true" t="shared" si="6" ref="D64:Q64">SUM(D52:D63)</f>
        <v>3960.6299999999997</v>
      </c>
      <c r="E64" s="219">
        <f t="shared" si="6"/>
        <v>4186.639999999999</v>
      </c>
      <c r="F64" s="219">
        <f t="shared" si="6"/>
        <v>3574.37</v>
      </c>
      <c r="G64" s="219">
        <f t="shared" si="6"/>
        <v>3629.3300000000004</v>
      </c>
      <c r="H64" s="219">
        <f t="shared" si="6"/>
        <v>3002.3</v>
      </c>
      <c r="I64" s="219">
        <f t="shared" si="6"/>
        <v>3552.7599999999998</v>
      </c>
      <c r="J64" s="219">
        <f t="shared" si="6"/>
        <v>5188.02</v>
      </c>
      <c r="K64" s="219">
        <f t="shared" si="6"/>
        <v>3640.9599999999996</v>
      </c>
      <c r="L64" s="219">
        <f t="shared" si="6"/>
        <v>2861.54</v>
      </c>
      <c r="M64" s="219">
        <f t="shared" si="6"/>
        <v>4147.349999999999</v>
      </c>
      <c r="N64" s="219">
        <f t="shared" si="6"/>
        <v>0</v>
      </c>
      <c r="O64" s="219">
        <f t="shared" si="6"/>
        <v>0</v>
      </c>
      <c r="P64" s="219">
        <f t="shared" si="6"/>
        <v>42023.96</v>
      </c>
      <c r="Q64" s="111">
        <f t="shared" si="6"/>
        <v>0</v>
      </c>
    </row>
    <row r="65" spans="1:16" ht="6.75" customHeight="1" thickBot="1" thickTop="1">
      <c r="A65" s="152"/>
      <c r="B65" s="2"/>
      <c r="C65" s="212"/>
      <c r="D65" s="244"/>
      <c r="E65" s="212"/>
      <c r="F65" s="244"/>
      <c r="G65" s="212"/>
      <c r="H65" s="244"/>
      <c r="I65" s="212"/>
      <c r="J65" s="244"/>
      <c r="K65" s="212"/>
      <c r="L65" s="244"/>
      <c r="M65" s="212"/>
      <c r="N65" s="245"/>
      <c r="O65" s="212"/>
      <c r="P65" s="251"/>
    </row>
    <row r="66" spans="1:18" s="106" customFormat="1" ht="19.5" customHeight="1">
      <c r="A66" s="308" t="s">
        <v>3</v>
      </c>
      <c r="B66" s="166"/>
      <c r="C66" s="237">
        <f aca="true" t="shared" si="7" ref="C66:P66">SUM(C15+C40+C43+C49+C64)</f>
        <v>8866.86</v>
      </c>
      <c r="D66" s="237">
        <f t="shared" si="7"/>
        <v>8301.97</v>
      </c>
      <c r="E66" s="237">
        <f t="shared" si="7"/>
        <v>8410.199999999999</v>
      </c>
      <c r="F66" s="237">
        <f t="shared" si="7"/>
        <v>8221.89</v>
      </c>
      <c r="G66" s="237">
        <f t="shared" si="7"/>
        <v>7716.66</v>
      </c>
      <c r="H66" s="237">
        <f t="shared" si="7"/>
        <v>6626.14</v>
      </c>
      <c r="I66" s="237">
        <f t="shared" si="7"/>
        <v>9283.82</v>
      </c>
      <c r="J66" s="237">
        <f t="shared" si="7"/>
        <v>10814.93</v>
      </c>
      <c r="K66" s="237">
        <f t="shared" si="7"/>
        <v>8633.189999999999</v>
      </c>
      <c r="L66" s="237">
        <f t="shared" si="7"/>
        <v>6339.049999999999</v>
      </c>
      <c r="M66" s="237">
        <f t="shared" si="7"/>
        <v>9243.439999999999</v>
      </c>
      <c r="N66" s="237">
        <f t="shared" si="7"/>
        <v>0</v>
      </c>
      <c r="O66" s="237">
        <f t="shared" si="7"/>
        <v>0</v>
      </c>
      <c r="P66" s="237">
        <f t="shared" si="7"/>
        <v>92458.15</v>
      </c>
      <c r="Q66" s="103">
        <f>SUM(C66:O66)</f>
        <v>92458.15000000001</v>
      </c>
      <c r="R66" s="105"/>
    </row>
    <row r="67" spans="1:18" s="106" customFormat="1" ht="19.5" customHeight="1" thickBot="1">
      <c r="A67" s="164" t="s">
        <v>16</v>
      </c>
      <c r="B67" s="167">
        <v>1.175</v>
      </c>
      <c r="C67" s="238">
        <f aca="true" t="shared" si="8" ref="C67:O67">SUM(C68/$B$67+(C20+C21+C23+C27+C29+C32+C34+C35+C38+C39+C46+C47+C48+C53+C54+C55+C56+C57+C59+C60+C61+C62))</f>
        <v>7955.199361702128</v>
      </c>
      <c r="D67" s="238">
        <f t="shared" si="8"/>
        <v>7525.783191489361</v>
      </c>
      <c r="E67" s="238">
        <f t="shared" si="8"/>
        <v>7652.195319148935</v>
      </c>
      <c r="F67" s="238">
        <f t="shared" si="8"/>
        <v>7253.033404255319</v>
      </c>
      <c r="G67" s="238">
        <f t="shared" si="8"/>
        <v>6950.498085106383</v>
      </c>
      <c r="H67" s="238">
        <f t="shared" si="8"/>
        <v>5882.681914893617</v>
      </c>
      <c r="I67" s="238">
        <f t="shared" si="8"/>
        <v>8274.835531914894</v>
      </c>
      <c r="J67" s="238">
        <f t="shared" si="8"/>
        <v>9861.598510638298</v>
      </c>
      <c r="K67" s="238">
        <f t="shared" si="8"/>
        <v>7787.942978723403</v>
      </c>
      <c r="L67" s="238">
        <f t="shared" si="8"/>
        <v>5787.490212765957</v>
      </c>
      <c r="M67" s="238">
        <f t="shared" si="8"/>
        <v>8359.846382978722</v>
      </c>
      <c r="N67" s="238">
        <f t="shared" si="8"/>
        <v>0</v>
      </c>
      <c r="O67" s="238">
        <f t="shared" si="8"/>
        <v>0</v>
      </c>
      <c r="P67" s="238">
        <f>SUM(C67:O67)</f>
        <v>83291.10489361701</v>
      </c>
      <c r="Q67" s="104"/>
      <c r="R67" s="105"/>
    </row>
    <row r="68" spans="1:16" ht="19.5" hidden="1" thickBot="1">
      <c r="A68" s="183"/>
      <c r="C68" s="227">
        <f>SUM(C66-(C20+C21+C23+C27+C29+C32+C34+C35+C38+C39+C46+C47+C48+C53+C54+C55+C56+C57+C59+C60+C61+C62))</f>
        <v>6121.150000000001</v>
      </c>
      <c r="D68" s="227">
        <f aca="true" t="shared" si="9" ref="D68:O68">SUM(D66-(D20+D21+D23+D27+D29+D32+D34+D35+D38+D39+D46+D47+D48+D53+D54+D55+D56+D57+D59+D60+D61+D62))</f>
        <v>5211.539999999999</v>
      </c>
      <c r="E68" s="227">
        <f t="shared" si="9"/>
        <v>5089.459999999999</v>
      </c>
      <c r="F68" s="227">
        <f t="shared" si="9"/>
        <v>6505.179999999999</v>
      </c>
      <c r="G68" s="227">
        <f t="shared" si="9"/>
        <v>5144.23</v>
      </c>
      <c r="H68" s="227">
        <f t="shared" si="9"/>
        <v>4991.790000000001</v>
      </c>
      <c r="I68" s="227">
        <f t="shared" si="9"/>
        <v>6774.61</v>
      </c>
      <c r="J68" s="227">
        <f t="shared" si="9"/>
        <v>6400.9400000000005</v>
      </c>
      <c r="K68" s="227">
        <f t="shared" si="9"/>
        <v>5675.229999999999</v>
      </c>
      <c r="L68" s="227">
        <f t="shared" si="9"/>
        <v>3703.3299999999995</v>
      </c>
      <c r="M68" s="227">
        <f t="shared" si="9"/>
        <v>5932.699999999999</v>
      </c>
      <c r="N68" s="227">
        <f t="shared" si="9"/>
        <v>0</v>
      </c>
      <c r="O68" s="227">
        <f t="shared" si="9"/>
        <v>0</v>
      </c>
      <c r="P68" s="227"/>
    </row>
    <row r="69" spans="3:16" ht="6" customHeight="1" thickBot="1"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</row>
    <row r="70" spans="1:16" ht="20.25" customHeight="1" thickBot="1">
      <c r="A70" s="301" t="s">
        <v>162</v>
      </c>
      <c r="B70" s="307"/>
      <c r="C70" s="300">
        <v>6152.56</v>
      </c>
      <c r="D70" s="302">
        <v>6360.62</v>
      </c>
      <c r="E70" s="300">
        <v>6628.07</v>
      </c>
      <c r="F70" s="303">
        <v>5402.78</v>
      </c>
      <c r="G70" s="300">
        <v>5435.09</v>
      </c>
      <c r="H70" s="302">
        <v>4508.37</v>
      </c>
      <c r="I70" s="300">
        <v>6651.95</v>
      </c>
      <c r="J70" s="302">
        <v>8206.82</v>
      </c>
      <c r="K70" s="300">
        <v>6349.59</v>
      </c>
      <c r="L70" s="302">
        <v>4633.54</v>
      </c>
      <c r="M70" s="300">
        <v>6671.82</v>
      </c>
      <c r="N70" s="302"/>
      <c r="O70" s="300"/>
      <c r="P70" s="302">
        <f>SUM(C70:O70)</f>
        <v>67001.20999999999</v>
      </c>
    </row>
    <row r="71" spans="3:16" ht="6" customHeight="1" thickBot="1"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</row>
    <row r="72" spans="1:16" ht="19.5" thickBot="1">
      <c r="A72" s="196" t="s">
        <v>179</v>
      </c>
      <c r="B72" s="197"/>
      <c r="C72" s="228">
        <v>5926</v>
      </c>
      <c r="D72" s="228">
        <v>5926</v>
      </c>
      <c r="E72" s="228">
        <v>4906</v>
      </c>
      <c r="F72" s="228">
        <v>4906</v>
      </c>
      <c r="G72" s="228">
        <v>5406</v>
      </c>
      <c r="H72" s="228">
        <v>5926</v>
      </c>
      <c r="I72" s="228">
        <v>6946</v>
      </c>
      <c r="J72" s="228">
        <v>6946</v>
      </c>
      <c r="K72" s="228">
        <v>10006</v>
      </c>
      <c r="L72" s="228">
        <v>3376</v>
      </c>
      <c r="M72" s="228">
        <v>10006</v>
      </c>
      <c r="N72" s="228"/>
      <c r="O72" s="228"/>
      <c r="P72" s="228">
        <f>SUM(C72:O72)</f>
        <v>70276</v>
      </c>
    </row>
    <row r="73" spans="1:16" ht="5.25" customHeight="1" thickBot="1">
      <c r="A73"/>
      <c r="B73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</row>
    <row r="74" spans="1:16" ht="19.5" thickBot="1">
      <c r="A74" s="198" t="s">
        <v>181</v>
      </c>
      <c r="B74" s="199"/>
      <c r="C74" s="230">
        <f>SUM(C70-C72)</f>
        <v>226.5600000000004</v>
      </c>
      <c r="D74" s="230">
        <f aca="true" t="shared" si="10" ref="D74:O74">SUM(D70-D72)</f>
        <v>434.6199999999999</v>
      </c>
      <c r="E74" s="230">
        <f t="shared" si="10"/>
        <v>1722.0699999999997</v>
      </c>
      <c r="F74" s="230">
        <f t="shared" si="10"/>
        <v>496.77999999999975</v>
      </c>
      <c r="G74" s="285">
        <f t="shared" si="10"/>
        <v>29.090000000000146</v>
      </c>
      <c r="H74" s="259">
        <f t="shared" si="10"/>
        <v>-1417.63</v>
      </c>
      <c r="I74" s="259">
        <f t="shared" si="10"/>
        <v>-294.0500000000002</v>
      </c>
      <c r="J74" s="230">
        <f t="shared" si="10"/>
        <v>1260.8199999999997</v>
      </c>
      <c r="K74" s="259">
        <f t="shared" si="10"/>
        <v>-3656.41</v>
      </c>
      <c r="L74" s="230">
        <f t="shared" si="10"/>
        <v>1257.54</v>
      </c>
      <c r="M74" s="279">
        <f t="shared" si="10"/>
        <v>-3334.1800000000003</v>
      </c>
      <c r="N74" s="230">
        <f t="shared" si="10"/>
        <v>0</v>
      </c>
      <c r="O74" s="230">
        <f t="shared" si="10"/>
        <v>0</v>
      </c>
      <c r="P74" s="279">
        <f>SUM(C74:O74)</f>
        <v>-3274.790000000001</v>
      </c>
    </row>
    <row r="75" spans="1:16" ht="6" customHeight="1" thickBot="1">
      <c r="A75"/>
      <c r="B75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</row>
    <row r="76" spans="1:16" ht="31.5" customHeight="1" thickBot="1">
      <c r="A76" s="192" t="s">
        <v>180</v>
      </c>
      <c r="B76" s="193"/>
      <c r="C76" s="231" t="str">
        <f>IF(C70=C72,"ON TARGET",IF(C70&gt;C72,"ABOVE TARGET","BELOW TARGET"))</f>
        <v>ABOVE TARGET</v>
      </c>
      <c r="D76" s="231" t="str">
        <f aca="true" t="shared" si="11" ref="D76:P76">IF(D70=D72,"ON TARGET",IF(D70&gt;D72,"ABOVE TARGET","BELOW TARGET"))</f>
        <v>ABOVE TARGET</v>
      </c>
      <c r="E76" s="231" t="str">
        <f t="shared" si="11"/>
        <v>ABOVE TARGET</v>
      </c>
      <c r="F76" s="231" t="str">
        <f t="shared" si="11"/>
        <v>ABOVE TARGET</v>
      </c>
      <c r="G76" s="231" t="str">
        <f t="shared" si="11"/>
        <v>ABOVE TARGET</v>
      </c>
      <c r="H76" s="231" t="str">
        <f t="shared" si="11"/>
        <v>BELOW TARGET</v>
      </c>
      <c r="I76" s="231" t="str">
        <f t="shared" si="11"/>
        <v>BELOW TARGET</v>
      </c>
      <c r="J76" s="231" t="str">
        <f t="shared" si="11"/>
        <v>ABOVE TARGET</v>
      </c>
      <c r="K76" s="231" t="str">
        <f t="shared" si="11"/>
        <v>BELOW TARGET</v>
      </c>
      <c r="L76" s="231" t="str">
        <f t="shared" si="11"/>
        <v>ABOVE TARGET</v>
      </c>
      <c r="M76" s="231" t="str">
        <f t="shared" si="11"/>
        <v>BELOW TARGET</v>
      </c>
      <c r="N76" s="231" t="str">
        <f t="shared" si="11"/>
        <v>ON TARGET</v>
      </c>
      <c r="O76" s="231" t="str">
        <f t="shared" si="11"/>
        <v>ON TARGET</v>
      </c>
      <c r="P76" s="231" t="str">
        <f t="shared" si="11"/>
        <v>BELOW TARGET</v>
      </c>
    </row>
    <row r="77" spans="1:16" ht="12.75">
      <c r="A77"/>
      <c r="B77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</row>
    <row r="78" spans="1:16" ht="15.75">
      <c r="A78" s="273"/>
      <c r="B78" s="195"/>
      <c r="C78" s="246"/>
      <c r="D78" s="246"/>
      <c r="E78" s="246"/>
      <c r="F78" s="280"/>
      <c r="G78" s="246"/>
      <c r="H78" s="246"/>
      <c r="I78" s="246"/>
      <c r="J78" s="246"/>
      <c r="K78" s="246"/>
      <c r="L78" s="246"/>
      <c r="M78" s="246"/>
      <c r="N78" s="246"/>
      <c r="O78" s="246"/>
      <c r="P78" s="246"/>
    </row>
    <row r="79" spans="3:16" ht="12.75">
      <c r="C79" s="227"/>
      <c r="D79" s="227"/>
      <c r="E79" s="227"/>
      <c r="F79" s="227"/>
      <c r="G79" s="227"/>
      <c r="H79" s="227"/>
      <c r="I79" s="227"/>
      <c r="J79" s="246"/>
      <c r="K79" s="227"/>
      <c r="L79" s="227"/>
      <c r="M79" s="227"/>
      <c r="N79" s="227"/>
      <c r="O79" s="227"/>
      <c r="P79" s="246"/>
    </row>
    <row r="80" spans="3:16" ht="12.75">
      <c r="C80" s="227"/>
      <c r="D80" s="227"/>
      <c r="E80" s="227"/>
      <c r="F80" s="227"/>
      <c r="G80" s="227"/>
      <c r="H80" s="227"/>
      <c r="I80" s="227"/>
      <c r="J80" s="246"/>
      <c r="K80" s="227"/>
      <c r="L80" s="227"/>
      <c r="M80" s="227"/>
      <c r="N80" s="227"/>
      <c r="O80" s="227"/>
      <c r="P80" s="246"/>
    </row>
    <row r="81" spans="3:16" ht="12.75">
      <c r="C81" s="227"/>
      <c r="D81" s="227"/>
      <c r="E81" s="227"/>
      <c r="F81" s="227"/>
      <c r="G81" s="227"/>
      <c r="H81" s="227"/>
      <c r="I81" s="227"/>
      <c r="J81" s="246"/>
      <c r="K81" s="227"/>
      <c r="L81" s="227"/>
      <c r="M81" s="227"/>
      <c r="N81" s="227"/>
      <c r="O81" s="227"/>
      <c r="P81" s="246"/>
    </row>
    <row r="82" spans="3:16" ht="12.75">
      <c r="C82" s="227"/>
      <c r="D82" s="227"/>
      <c r="E82" s="227"/>
      <c r="F82" s="227"/>
      <c r="G82" s="227"/>
      <c r="H82" s="227"/>
      <c r="I82" s="227"/>
      <c r="J82" s="246"/>
      <c r="K82" s="227"/>
      <c r="L82" s="227"/>
      <c r="M82" s="227"/>
      <c r="N82" s="227"/>
      <c r="O82" s="227"/>
      <c r="P82" s="246"/>
    </row>
    <row r="83" spans="3:16" ht="12.75">
      <c r="C83" s="227"/>
      <c r="D83" s="227"/>
      <c r="E83" s="227"/>
      <c r="F83" s="227"/>
      <c r="G83" s="227"/>
      <c r="H83" s="227"/>
      <c r="I83" s="227"/>
      <c r="J83" s="246"/>
      <c r="K83" s="227"/>
      <c r="L83" s="227"/>
      <c r="M83" s="227"/>
      <c r="N83" s="227"/>
      <c r="O83" s="227"/>
      <c r="P83" s="246"/>
    </row>
    <row r="84" spans="1:17" s="208" customFormat="1" ht="21" customHeight="1" hidden="1" thickBot="1">
      <c r="A84" s="275" t="s">
        <v>162</v>
      </c>
      <c r="B84" s="247"/>
      <c r="C84" s="241">
        <v>6152.56</v>
      </c>
      <c r="D84" s="241">
        <v>6360.62</v>
      </c>
      <c r="E84" s="241">
        <v>6628.07</v>
      </c>
      <c r="F84" s="283">
        <v>5402.78</v>
      </c>
      <c r="G84" s="241">
        <v>5435.09</v>
      </c>
      <c r="H84" s="241">
        <v>4508.37</v>
      </c>
      <c r="I84" s="241">
        <v>6651.95</v>
      </c>
      <c r="J84" s="241">
        <v>8206.82</v>
      </c>
      <c r="K84" s="241">
        <v>6349.59</v>
      </c>
      <c r="L84" s="241">
        <v>4633.54</v>
      </c>
      <c r="M84" s="300">
        <v>6671.82</v>
      </c>
      <c r="N84" s="241"/>
      <c r="O84" s="241"/>
      <c r="P84" s="241">
        <f>SUM(C84:O84)</f>
        <v>67001.20999999999</v>
      </c>
      <c r="Q84" s="209"/>
    </row>
    <row r="85" spans="1:16" ht="19.5" hidden="1" thickBot="1">
      <c r="A85" s="196" t="s">
        <v>159</v>
      </c>
      <c r="B85" s="197"/>
      <c r="C85" s="228">
        <v>5926</v>
      </c>
      <c r="D85" s="228">
        <v>5926</v>
      </c>
      <c r="E85" s="228">
        <v>4906</v>
      </c>
      <c r="F85" s="228">
        <v>4906</v>
      </c>
      <c r="G85" s="228">
        <v>5406</v>
      </c>
      <c r="H85" s="228">
        <v>5926</v>
      </c>
      <c r="I85" s="228">
        <v>6946</v>
      </c>
      <c r="J85" s="228">
        <v>6946</v>
      </c>
      <c r="K85" s="228">
        <v>10006</v>
      </c>
      <c r="L85" s="228">
        <v>3376</v>
      </c>
      <c r="M85" s="228">
        <v>10006</v>
      </c>
      <c r="N85" s="228"/>
      <c r="O85" s="228"/>
      <c r="P85" s="228">
        <f>SUM(C85:O85)</f>
        <v>70276</v>
      </c>
    </row>
    <row r="86" spans="1:16" ht="19.5" hidden="1" thickBot="1">
      <c r="A86" s="198" t="s">
        <v>160</v>
      </c>
      <c r="B86" s="199"/>
      <c r="C86" s="230">
        <f>SUM(C84-C85)</f>
        <v>226.5600000000004</v>
      </c>
      <c r="D86" s="230">
        <f aca="true" t="shared" si="12" ref="D86:L86">SUM(D84-D85)</f>
        <v>434.6199999999999</v>
      </c>
      <c r="E86" s="230">
        <f t="shared" si="12"/>
        <v>1722.0699999999997</v>
      </c>
      <c r="F86" s="230">
        <f t="shared" si="12"/>
        <v>496.77999999999975</v>
      </c>
      <c r="G86" s="230">
        <f t="shared" si="12"/>
        <v>29.090000000000146</v>
      </c>
      <c r="H86" s="259">
        <f t="shared" si="12"/>
        <v>-1417.63</v>
      </c>
      <c r="I86" s="259">
        <f t="shared" si="12"/>
        <v>-294.0500000000002</v>
      </c>
      <c r="J86" s="230">
        <f t="shared" si="12"/>
        <v>1260.8199999999997</v>
      </c>
      <c r="K86" s="259">
        <f t="shared" si="12"/>
        <v>-3656.41</v>
      </c>
      <c r="L86" s="230">
        <f t="shared" si="12"/>
        <v>1257.54</v>
      </c>
      <c r="M86" s="259">
        <f>SUM(M84-M85)</f>
        <v>-3334.1800000000003</v>
      </c>
      <c r="N86" s="259">
        <f>SUM(N84-N85)</f>
        <v>0</v>
      </c>
      <c r="O86" s="259">
        <f>SUM(O84-O85)</f>
        <v>0</v>
      </c>
      <c r="P86" s="230">
        <f>SUM(C86:O86)</f>
        <v>-3274.790000000001</v>
      </c>
    </row>
    <row r="87" spans="3:16" ht="12.75"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</row>
    <row r="88" spans="3:16" ht="12.75"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</row>
    <row r="89" spans="3:16" ht="12.75"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</row>
  </sheetData>
  <printOptions horizontalCentered="1"/>
  <pageMargins left="0.5511811023622047" right="0.35433070866141736" top="0.1968503937007874" bottom="0.1968503937007874" header="0.11811023622047245" footer="0.11811023622047245"/>
  <pageSetup horizontalDpi="300" verticalDpi="300" orientation="landscape" paperSize="9" scale="50" r:id="rId1"/>
  <headerFooter alignWithMargins="0">
    <oddHeader>&amp;LCITY LEISURE&amp;R50% INCOME SHARE = #   VAT EXEMPT = *</oddHeader>
    <oddFooter>&amp;R
Compiled by : G. Walter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99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0" style="1" hidden="1" customWidth="1"/>
    <col min="3" max="15" width="17.00390625" style="1" customWidth="1"/>
    <col min="16" max="16" width="19.7109375" style="1" customWidth="1"/>
    <col min="17" max="17" width="14.140625" style="1" hidden="1" customWidth="1"/>
    <col min="18" max="18" width="15.00390625" style="0" hidden="1" customWidth="1"/>
  </cols>
  <sheetData>
    <row r="1" spans="1:16" ht="26.25">
      <c r="A1" s="73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4"/>
      <c r="N1" s="54"/>
      <c r="O1" s="8"/>
      <c r="P1" s="8"/>
    </row>
    <row r="2" spans="1:16" ht="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8"/>
      <c r="N2" s="48"/>
      <c r="O2" s="9"/>
      <c r="P2" s="9"/>
    </row>
    <row r="3" spans="1:16" ht="20.25">
      <c r="A3" s="76" t="s">
        <v>72</v>
      </c>
      <c r="B3" s="5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6.75" customHeight="1" thickBot="1">
      <c r="A4" s="53"/>
      <c r="B4" s="5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s="92" customFormat="1" ht="21.75" customHeight="1" thickBot="1">
      <c r="A5" s="96"/>
      <c r="B5" s="97"/>
      <c r="C5" s="123" t="s">
        <v>129</v>
      </c>
      <c r="D5" s="191" t="s">
        <v>130</v>
      </c>
      <c r="E5" s="123" t="s">
        <v>131</v>
      </c>
      <c r="F5" s="191" t="s">
        <v>132</v>
      </c>
      <c r="G5" s="123" t="s">
        <v>133</v>
      </c>
      <c r="H5" s="191" t="s">
        <v>134</v>
      </c>
      <c r="I5" s="123" t="s">
        <v>135</v>
      </c>
      <c r="J5" s="191" t="s">
        <v>136</v>
      </c>
      <c r="K5" s="123" t="s">
        <v>141</v>
      </c>
      <c r="L5" s="191" t="s">
        <v>137</v>
      </c>
      <c r="M5" s="123" t="s">
        <v>138</v>
      </c>
      <c r="N5" s="211" t="s">
        <v>139</v>
      </c>
      <c r="O5" s="123" t="s">
        <v>140</v>
      </c>
      <c r="P5" s="123" t="s">
        <v>3</v>
      </c>
      <c r="Q5" s="91"/>
    </row>
    <row r="6" spans="1:16" ht="18.75">
      <c r="A6" s="149" t="s">
        <v>4</v>
      </c>
      <c r="B6" s="2"/>
      <c r="C6" s="11"/>
      <c r="D6" s="2"/>
      <c r="E6" s="11"/>
      <c r="F6" s="2"/>
      <c r="G6" s="11"/>
      <c r="H6" s="2"/>
      <c r="I6" s="11"/>
      <c r="J6" s="2"/>
      <c r="K6" s="11"/>
      <c r="L6" s="2"/>
      <c r="M6" s="11"/>
      <c r="N6" s="9"/>
      <c r="O6" s="16"/>
      <c r="P6" s="184"/>
    </row>
    <row r="7" spans="1:16" ht="12.75">
      <c r="A7" s="82" t="s">
        <v>5</v>
      </c>
      <c r="B7" s="4"/>
      <c r="C7" s="212">
        <v>955.45</v>
      </c>
      <c r="D7" s="244">
        <v>995.7</v>
      </c>
      <c r="E7" s="212">
        <v>960.15</v>
      </c>
      <c r="F7" s="244">
        <v>1254.55</v>
      </c>
      <c r="G7" s="212">
        <v>1064.05</v>
      </c>
      <c r="H7" s="244">
        <v>684.75</v>
      </c>
      <c r="I7" s="212">
        <v>1355.31</v>
      </c>
      <c r="J7" s="244">
        <v>1053.68</v>
      </c>
      <c r="K7" s="212">
        <v>1238.35</v>
      </c>
      <c r="L7" s="244">
        <v>752.35</v>
      </c>
      <c r="M7" s="212">
        <v>963.5</v>
      </c>
      <c r="N7" s="245"/>
      <c r="O7" s="212"/>
      <c r="P7" s="214">
        <f aca="true" t="shared" si="0" ref="P7:P12">SUM(C7:O7)</f>
        <v>11277.840000000002</v>
      </c>
    </row>
    <row r="8" spans="1:16" ht="12.75">
      <c r="A8" s="82" t="s">
        <v>6</v>
      </c>
      <c r="B8" s="4"/>
      <c r="C8" s="212">
        <v>474.43</v>
      </c>
      <c r="D8" s="244">
        <v>516</v>
      </c>
      <c r="E8" s="212">
        <v>580.94</v>
      </c>
      <c r="F8" s="244">
        <v>646.06</v>
      </c>
      <c r="G8" s="212">
        <v>703.59</v>
      </c>
      <c r="H8" s="244">
        <v>519.98</v>
      </c>
      <c r="I8" s="212">
        <v>763.07</v>
      </c>
      <c r="J8" s="244">
        <v>783.64</v>
      </c>
      <c r="K8" s="212">
        <v>756.18</v>
      </c>
      <c r="L8" s="244">
        <v>386.45</v>
      </c>
      <c r="M8" s="212">
        <v>626.45</v>
      </c>
      <c r="N8" s="245"/>
      <c r="O8" s="212"/>
      <c r="P8" s="214">
        <f t="shared" si="0"/>
        <v>6756.790000000001</v>
      </c>
    </row>
    <row r="9" spans="1:16" ht="12.75">
      <c r="A9" s="82" t="s">
        <v>19</v>
      </c>
      <c r="B9" s="4"/>
      <c r="C9" s="212">
        <v>2179.85</v>
      </c>
      <c r="D9" s="244">
        <v>2224.78</v>
      </c>
      <c r="E9" s="212">
        <v>2304.7</v>
      </c>
      <c r="F9" s="244">
        <v>2436.79</v>
      </c>
      <c r="G9" s="212">
        <v>2390.68</v>
      </c>
      <c r="H9" s="244">
        <v>2412.13</v>
      </c>
      <c r="I9" s="212">
        <v>2653.38</v>
      </c>
      <c r="J9" s="244">
        <v>2402.19</v>
      </c>
      <c r="K9" s="212">
        <v>2727.85</v>
      </c>
      <c r="L9" s="244">
        <v>1473.6</v>
      </c>
      <c r="M9" s="212">
        <v>2149.3</v>
      </c>
      <c r="N9" s="245"/>
      <c r="O9" s="212"/>
      <c r="P9" s="214">
        <f t="shared" si="0"/>
        <v>25355.249999999996</v>
      </c>
    </row>
    <row r="10" spans="1:16" ht="12.75">
      <c r="A10" s="82" t="s">
        <v>20</v>
      </c>
      <c r="B10" s="4"/>
      <c r="C10" s="212">
        <v>65.72</v>
      </c>
      <c r="D10" s="244">
        <v>541.33</v>
      </c>
      <c r="E10" s="212">
        <v>145.48</v>
      </c>
      <c r="F10" s="244">
        <v>256.74</v>
      </c>
      <c r="G10" s="212">
        <v>517.48</v>
      </c>
      <c r="H10" s="244">
        <v>258.03</v>
      </c>
      <c r="I10" s="212">
        <v>584.55</v>
      </c>
      <c r="J10" s="244">
        <v>139.57</v>
      </c>
      <c r="K10" s="212">
        <v>290.5</v>
      </c>
      <c r="L10" s="244">
        <v>388.07</v>
      </c>
      <c r="M10" s="212">
        <v>181.14</v>
      </c>
      <c r="N10" s="245"/>
      <c r="O10" s="212"/>
      <c r="P10" s="214">
        <f t="shared" si="0"/>
        <v>3368.61</v>
      </c>
    </row>
    <row r="11" spans="1:16" ht="12.75">
      <c r="A11" s="82" t="s">
        <v>164</v>
      </c>
      <c r="B11" s="3"/>
      <c r="C11" s="212">
        <v>464</v>
      </c>
      <c r="D11" s="244">
        <v>491.15</v>
      </c>
      <c r="E11" s="212">
        <v>327.1</v>
      </c>
      <c r="F11" s="244">
        <v>246.05</v>
      </c>
      <c r="G11" s="212">
        <v>108.4</v>
      </c>
      <c r="H11" s="244">
        <v>3090.5</v>
      </c>
      <c r="I11" s="212">
        <v>2621.45</v>
      </c>
      <c r="J11" s="244">
        <v>702.7</v>
      </c>
      <c r="K11" s="212">
        <v>433.95</v>
      </c>
      <c r="L11" s="244">
        <v>187.15</v>
      </c>
      <c r="M11" s="212">
        <v>650.55</v>
      </c>
      <c r="N11" s="245"/>
      <c r="O11" s="212"/>
      <c r="P11" s="214">
        <f t="shared" si="0"/>
        <v>9322.999999999998</v>
      </c>
    </row>
    <row r="12" spans="1:16" ht="12.75">
      <c r="A12" s="82" t="s">
        <v>244</v>
      </c>
      <c r="B12" s="4"/>
      <c r="C12" s="212">
        <v>0</v>
      </c>
      <c r="D12" s="244">
        <v>0</v>
      </c>
      <c r="E12" s="212">
        <v>0</v>
      </c>
      <c r="F12" s="244">
        <v>0</v>
      </c>
      <c r="G12" s="212">
        <v>0</v>
      </c>
      <c r="H12" s="244">
        <v>0</v>
      </c>
      <c r="I12" s="212">
        <v>13.33</v>
      </c>
      <c r="J12" s="244">
        <v>0</v>
      </c>
      <c r="K12" s="212">
        <v>0</v>
      </c>
      <c r="L12" s="244">
        <v>0</v>
      </c>
      <c r="M12" s="212">
        <v>16.67</v>
      </c>
      <c r="N12" s="245"/>
      <c r="O12" s="212"/>
      <c r="P12" s="214">
        <f t="shared" si="0"/>
        <v>30</v>
      </c>
    </row>
    <row r="13" spans="1:17" s="106" customFormat="1" ht="21" customHeight="1" thickBot="1">
      <c r="A13" s="158" t="s">
        <v>142</v>
      </c>
      <c r="B13" s="163"/>
      <c r="C13" s="219">
        <f aca="true" t="shared" si="1" ref="C13:P13">SUM(C7:C12)</f>
        <v>4139.45</v>
      </c>
      <c r="D13" s="219">
        <f t="shared" si="1"/>
        <v>4768.96</v>
      </c>
      <c r="E13" s="219">
        <f t="shared" si="1"/>
        <v>4318.37</v>
      </c>
      <c r="F13" s="219">
        <f t="shared" si="1"/>
        <v>4840.19</v>
      </c>
      <c r="G13" s="219">
        <f t="shared" si="1"/>
        <v>4784.199999999999</v>
      </c>
      <c r="H13" s="219">
        <f t="shared" si="1"/>
        <v>6965.39</v>
      </c>
      <c r="I13" s="219">
        <f t="shared" si="1"/>
        <v>7991.09</v>
      </c>
      <c r="J13" s="219">
        <f t="shared" si="1"/>
        <v>5081.78</v>
      </c>
      <c r="K13" s="219">
        <f t="shared" si="1"/>
        <v>5446.829999999999</v>
      </c>
      <c r="L13" s="219">
        <f t="shared" si="1"/>
        <v>3187.62</v>
      </c>
      <c r="M13" s="219">
        <f t="shared" si="1"/>
        <v>4587.61</v>
      </c>
      <c r="N13" s="219">
        <f t="shared" si="1"/>
        <v>0</v>
      </c>
      <c r="O13" s="219">
        <f t="shared" si="1"/>
        <v>0</v>
      </c>
      <c r="P13" s="219">
        <f t="shared" si="1"/>
        <v>56111.490000000005</v>
      </c>
      <c r="Q13" s="104"/>
    </row>
    <row r="14" spans="1:16" ht="5.25" customHeight="1" thickTop="1">
      <c r="A14" s="82"/>
      <c r="B14" s="4"/>
      <c r="C14" s="212"/>
      <c r="D14" s="244"/>
      <c r="E14" s="212"/>
      <c r="F14" s="244"/>
      <c r="G14" s="212"/>
      <c r="H14" s="244"/>
      <c r="I14" s="212"/>
      <c r="J14" s="244"/>
      <c r="K14" s="212"/>
      <c r="L14" s="244"/>
      <c r="M14" s="212"/>
      <c r="N14" s="245"/>
      <c r="O14" s="212"/>
      <c r="P14" s="217"/>
    </row>
    <row r="15" spans="1:16" ht="18.75">
      <c r="A15" s="149" t="s">
        <v>8</v>
      </c>
      <c r="B15" s="3"/>
      <c r="C15" s="212"/>
      <c r="D15" s="244"/>
      <c r="E15" s="212"/>
      <c r="F15" s="244"/>
      <c r="G15" s="212"/>
      <c r="H15" s="244"/>
      <c r="I15" s="212"/>
      <c r="J15" s="244"/>
      <c r="K15" s="212"/>
      <c r="L15" s="244"/>
      <c r="M15" s="212"/>
      <c r="N15" s="245"/>
      <c r="O15" s="212"/>
      <c r="P15" s="217"/>
    </row>
    <row r="16" spans="1:16" ht="12.75">
      <c r="A16" s="82" t="s">
        <v>22</v>
      </c>
      <c r="B16" s="3"/>
      <c r="C16" s="212">
        <v>240.3</v>
      </c>
      <c r="D16" s="244">
        <v>138.7</v>
      </c>
      <c r="E16" s="212">
        <v>108.5</v>
      </c>
      <c r="F16" s="244">
        <v>139.2</v>
      </c>
      <c r="G16" s="212">
        <v>145.8</v>
      </c>
      <c r="H16" s="244">
        <v>133.4</v>
      </c>
      <c r="I16" s="212">
        <v>112.05</v>
      </c>
      <c r="J16" s="244">
        <v>123.5</v>
      </c>
      <c r="K16" s="212">
        <v>136.55</v>
      </c>
      <c r="L16" s="244">
        <v>67.9</v>
      </c>
      <c r="M16" s="212">
        <v>155.65</v>
      </c>
      <c r="N16" s="245"/>
      <c r="O16" s="212"/>
      <c r="P16" s="214">
        <f aca="true" t="shared" si="2" ref="P16:P26">SUM(C16:O16)</f>
        <v>1501.55</v>
      </c>
    </row>
    <row r="17" spans="1:16" ht="12.75">
      <c r="A17" s="82" t="s">
        <v>163</v>
      </c>
      <c r="B17" s="3"/>
      <c r="C17" s="212">
        <v>59</v>
      </c>
      <c r="D17" s="244">
        <v>53</v>
      </c>
      <c r="E17" s="212">
        <v>55</v>
      </c>
      <c r="F17" s="244">
        <v>62</v>
      </c>
      <c r="G17" s="212">
        <v>66</v>
      </c>
      <c r="H17" s="244">
        <v>59</v>
      </c>
      <c r="I17" s="212">
        <v>82</v>
      </c>
      <c r="J17" s="244">
        <v>66</v>
      </c>
      <c r="K17" s="212">
        <v>69</v>
      </c>
      <c r="L17" s="244">
        <v>41</v>
      </c>
      <c r="M17" s="212">
        <v>54</v>
      </c>
      <c r="N17" s="245"/>
      <c r="O17" s="212"/>
      <c r="P17" s="214">
        <f t="shared" si="2"/>
        <v>666</v>
      </c>
    </row>
    <row r="18" spans="1:16" ht="12.75">
      <c r="A18" s="82" t="s">
        <v>88</v>
      </c>
      <c r="B18" s="3"/>
      <c r="C18" s="212">
        <v>83.1</v>
      </c>
      <c r="D18" s="244">
        <v>28.1</v>
      </c>
      <c r="E18" s="212">
        <v>45.95</v>
      </c>
      <c r="F18" s="244">
        <v>71.2</v>
      </c>
      <c r="G18" s="212">
        <v>63</v>
      </c>
      <c r="H18" s="244">
        <v>75.9</v>
      </c>
      <c r="I18" s="212">
        <v>106.65</v>
      </c>
      <c r="J18" s="244">
        <v>120.3</v>
      </c>
      <c r="K18" s="212">
        <v>127.45</v>
      </c>
      <c r="L18" s="244">
        <v>91.4</v>
      </c>
      <c r="M18" s="212">
        <v>79.5</v>
      </c>
      <c r="N18" s="245"/>
      <c r="O18" s="212"/>
      <c r="P18" s="214">
        <f t="shared" si="2"/>
        <v>892.55</v>
      </c>
    </row>
    <row r="19" spans="1:16" ht="12.75">
      <c r="A19" s="82" t="s">
        <v>23</v>
      </c>
      <c r="B19" s="3"/>
      <c r="C19" s="212">
        <v>0</v>
      </c>
      <c r="D19" s="244">
        <v>0</v>
      </c>
      <c r="E19" s="212">
        <v>10</v>
      </c>
      <c r="F19" s="244">
        <v>0</v>
      </c>
      <c r="G19" s="212">
        <v>0</v>
      </c>
      <c r="H19" s="244">
        <v>0</v>
      </c>
      <c r="I19" s="212">
        <v>0</v>
      </c>
      <c r="J19" s="244">
        <v>0</v>
      </c>
      <c r="K19" s="212">
        <v>0</v>
      </c>
      <c r="L19" s="244">
        <v>0</v>
      </c>
      <c r="M19" s="212">
        <v>0</v>
      </c>
      <c r="N19" s="245"/>
      <c r="O19" s="212"/>
      <c r="P19" s="214">
        <f t="shared" si="2"/>
        <v>10</v>
      </c>
    </row>
    <row r="20" spans="1:16" ht="12.75">
      <c r="A20" s="82" t="s">
        <v>89</v>
      </c>
      <c r="B20" s="3"/>
      <c r="C20" s="212">
        <v>36</v>
      </c>
      <c r="D20" s="244">
        <v>32</v>
      </c>
      <c r="E20" s="212">
        <v>76</v>
      </c>
      <c r="F20" s="244">
        <v>145.5</v>
      </c>
      <c r="G20" s="212">
        <v>100.5</v>
      </c>
      <c r="H20" s="244">
        <v>169.5</v>
      </c>
      <c r="I20" s="212">
        <v>196.5</v>
      </c>
      <c r="J20" s="244">
        <v>141</v>
      </c>
      <c r="K20" s="212">
        <v>137</v>
      </c>
      <c r="L20" s="244">
        <v>94.5</v>
      </c>
      <c r="M20" s="212">
        <v>138</v>
      </c>
      <c r="N20" s="245"/>
      <c r="O20" s="212"/>
      <c r="P20" s="214">
        <f t="shared" si="2"/>
        <v>1266.5</v>
      </c>
    </row>
    <row r="21" spans="1:16" ht="12.75">
      <c r="A21" s="82" t="s">
        <v>184</v>
      </c>
      <c r="B21" s="3"/>
      <c r="C21" s="212">
        <v>0</v>
      </c>
      <c r="D21" s="244">
        <v>0</v>
      </c>
      <c r="E21" s="212">
        <v>0</v>
      </c>
      <c r="F21" s="244">
        <v>0</v>
      </c>
      <c r="G21" s="212">
        <v>494.95</v>
      </c>
      <c r="H21" s="244">
        <v>342.3</v>
      </c>
      <c r="I21" s="212">
        <v>0</v>
      </c>
      <c r="J21" s="244">
        <v>0</v>
      </c>
      <c r="K21" s="212">
        <v>0</v>
      </c>
      <c r="L21" s="244">
        <v>0</v>
      </c>
      <c r="M21" s="212">
        <v>0</v>
      </c>
      <c r="N21" s="245"/>
      <c r="O21" s="212"/>
      <c r="P21" s="214">
        <f t="shared" si="2"/>
        <v>837.25</v>
      </c>
    </row>
    <row r="22" spans="1:16" ht="12.75">
      <c r="A22" s="82" t="s">
        <v>237</v>
      </c>
      <c r="B22" s="3"/>
      <c r="C22" s="212">
        <v>0</v>
      </c>
      <c r="D22" s="244">
        <v>0</v>
      </c>
      <c r="E22" s="212">
        <v>0</v>
      </c>
      <c r="F22" s="244">
        <v>0</v>
      </c>
      <c r="G22" s="212">
        <v>1595</v>
      </c>
      <c r="H22" s="244">
        <v>0</v>
      </c>
      <c r="I22" s="212">
        <v>0</v>
      </c>
      <c r="J22" s="244">
        <v>0</v>
      </c>
      <c r="K22" s="212">
        <v>0</v>
      </c>
      <c r="L22" s="244">
        <v>0</v>
      </c>
      <c r="M22" s="212">
        <v>0</v>
      </c>
      <c r="N22" s="245"/>
      <c r="O22" s="212"/>
      <c r="P22" s="214">
        <f t="shared" si="2"/>
        <v>1595</v>
      </c>
    </row>
    <row r="23" spans="1:16" ht="12.75">
      <c r="A23" s="82" t="s">
        <v>176</v>
      </c>
      <c r="B23" s="3"/>
      <c r="C23" s="212">
        <v>187.85</v>
      </c>
      <c r="D23" s="244">
        <v>108.2</v>
      </c>
      <c r="E23" s="212">
        <v>125.4</v>
      </c>
      <c r="F23" s="244">
        <v>245.1</v>
      </c>
      <c r="G23" s="212">
        <v>144.15</v>
      </c>
      <c r="H23" s="244">
        <v>49.4</v>
      </c>
      <c r="I23" s="212">
        <v>134.9</v>
      </c>
      <c r="J23" s="244">
        <v>100.7</v>
      </c>
      <c r="K23" s="212">
        <v>119.45</v>
      </c>
      <c r="L23" s="244">
        <v>49.4</v>
      </c>
      <c r="M23" s="212">
        <v>96.65</v>
      </c>
      <c r="N23" s="245"/>
      <c r="O23" s="212"/>
      <c r="P23" s="214">
        <f t="shared" si="2"/>
        <v>1361.2000000000003</v>
      </c>
    </row>
    <row r="24" spans="1:16" ht="12.75">
      <c r="A24" s="82" t="s">
        <v>25</v>
      </c>
      <c r="B24" s="3"/>
      <c r="C24" s="212">
        <v>395.65</v>
      </c>
      <c r="D24" s="244">
        <v>377</v>
      </c>
      <c r="E24" s="212">
        <v>350.79</v>
      </c>
      <c r="F24" s="244">
        <v>447.7</v>
      </c>
      <c r="G24" s="212">
        <v>366.44</v>
      </c>
      <c r="H24" s="244">
        <v>425.6</v>
      </c>
      <c r="I24" s="212">
        <v>413.2</v>
      </c>
      <c r="J24" s="244">
        <v>522.6</v>
      </c>
      <c r="K24" s="212">
        <v>362</v>
      </c>
      <c r="L24" s="244">
        <v>212.5</v>
      </c>
      <c r="M24" s="212">
        <v>461.85</v>
      </c>
      <c r="N24" s="245"/>
      <c r="O24" s="212"/>
      <c r="P24" s="214">
        <f t="shared" si="2"/>
        <v>4335.33</v>
      </c>
    </row>
    <row r="25" spans="1:16" ht="12.75">
      <c r="A25" s="82" t="s">
        <v>90</v>
      </c>
      <c r="B25" s="3"/>
      <c r="C25" s="212">
        <v>25.12</v>
      </c>
      <c r="D25" s="244">
        <v>33.36</v>
      </c>
      <c r="E25" s="212">
        <v>12.51</v>
      </c>
      <c r="F25" s="244">
        <v>25.02</v>
      </c>
      <c r="G25" s="212">
        <v>37.53</v>
      </c>
      <c r="H25" s="244">
        <v>16.68</v>
      </c>
      <c r="I25" s="212">
        <v>8.34</v>
      </c>
      <c r="J25" s="244">
        <v>33.36</v>
      </c>
      <c r="K25" s="212">
        <v>25.02</v>
      </c>
      <c r="L25" s="244">
        <v>0</v>
      </c>
      <c r="M25" s="212">
        <v>25.02</v>
      </c>
      <c r="N25" s="245"/>
      <c r="O25" s="212"/>
      <c r="P25" s="214">
        <f t="shared" si="2"/>
        <v>241.96000000000004</v>
      </c>
    </row>
    <row r="26" spans="1:16" ht="12.75">
      <c r="A26" s="82" t="s">
        <v>174</v>
      </c>
      <c r="B26" s="3"/>
      <c r="C26" s="212">
        <v>336.96</v>
      </c>
      <c r="D26" s="244">
        <v>383</v>
      </c>
      <c r="E26" s="212">
        <v>261</v>
      </c>
      <c r="F26" s="244">
        <v>327</v>
      </c>
      <c r="G26" s="212">
        <v>187.15</v>
      </c>
      <c r="H26" s="244">
        <v>545.5</v>
      </c>
      <c r="I26" s="212">
        <v>345</v>
      </c>
      <c r="J26" s="244">
        <v>368</v>
      </c>
      <c r="K26" s="212">
        <v>434</v>
      </c>
      <c r="L26" s="244">
        <v>88</v>
      </c>
      <c r="M26" s="212">
        <v>478</v>
      </c>
      <c r="N26" s="245"/>
      <c r="O26" s="212"/>
      <c r="P26" s="214">
        <f t="shared" si="2"/>
        <v>3753.61</v>
      </c>
    </row>
    <row r="27" spans="1:16" ht="12.75">
      <c r="A27" s="82" t="s">
        <v>171</v>
      </c>
      <c r="B27" s="3"/>
      <c r="C27" s="212">
        <v>2165.17</v>
      </c>
      <c r="D27" s="244">
        <v>2048.95</v>
      </c>
      <c r="E27" s="212">
        <v>2163.35</v>
      </c>
      <c r="F27" s="244">
        <v>2247.45</v>
      </c>
      <c r="G27" s="212">
        <v>1866.35</v>
      </c>
      <c r="H27" s="244">
        <v>1730.95</v>
      </c>
      <c r="I27" s="212">
        <v>1863.85</v>
      </c>
      <c r="J27" s="244">
        <v>1821.15</v>
      </c>
      <c r="K27" s="212">
        <v>1544</v>
      </c>
      <c r="L27" s="244">
        <v>974.3</v>
      </c>
      <c r="M27" s="212">
        <v>1829.05</v>
      </c>
      <c r="N27" s="245"/>
      <c r="O27" s="212"/>
      <c r="P27" s="214">
        <f aca="true" t="shared" si="3" ref="P27:P36">SUM(C27:O27)</f>
        <v>20254.57</v>
      </c>
    </row>
    <row r="28" spans="1:16" ht="12.75">
      <c r="A28" s="82" t="s">
        <v>172</v>
      </c>
      <c r="B28" s="3"/>
      <c r="C28" s="212">
        <v>311.5</v>
      </c>
      <c r="D28" s="244">
        <v>275.85</v>
      </c>
      <c r="E28" s="212">
        <v>234</v>
      </c>
      <c r="F28" s="244">
        <v>250.25</v>
      </c>
      <c r="G28" s="212">
        <v>142.75</v>
      </c>
      <c r="H28" s="244">
        <v>173.5</v>
      </c>
      <c r="I28" s="212">
        <v>219.75</v>
      </c>
      <c r="J28" s="244">
        <v>132</v>
      </c>
      <c r="K28" s="212">
        <v>121</v>
      </c>
      <c r="L28" s="244">
        <v>108.5</v>
      </c>
      <c r="M28" s="212">
        <v>209.75</v>
      </c>
      <c r="N28" s="245"/>
      <c r="O28" s="212"/>
      <c r="P28" s="214">
        <f t="shared" si="3"/>
        <v>2178.85</v>
      </c>
    </row>
    <row r="29" spans="1:16" ht="12.75">
      <c r="A29" s="82" t="s">
        <v>27</v>
      </c>
      <c r="B29" s="3"/>
      <c r="C29" s="212">
        <v>0</v>
      </c>
      <c r="D29" s="244">
        <v>0</v>
      </c>
      <c r="E29" s="212">
        <v>0</v>
      </c>
      <c r="F29" s="244">
        <v>1.65</v>
      </c>
      <c r="G29" s="212">
        <v>14.7</v>
      </c>
      <c r="H29" s="244">
        <v>1.65</v>
      </c>
      <c r="I29" s="212">
        <v>0</v>
      </c>
      <c r="J29" s="244">
        <v>3</v>
      </c>
      <c r="K29" s="212">
        <v>4.5</v>
      </c>
      <c r="L29" s="244">
        <v>0</v>
      </c>
      <c r="M29" s="212">
        <v>3.9</v>
      </c>
      <c r="N29" s="245"/>
      <c r="O29" s="212"/>
      <c r="P29" s="214">
        <f t="shared" si="3"/>
        <v>29.399999999999995</v>
      </c>
    </row>
    <row r="30" spans="1:16" ht="12.75">
      <c r="A30" s="82" t="s">
        <v>106</v>
      </c>
      <c r="B30" s="3"/>
      <c r="C30" s="212">
        <v>114</v>
      </c>
      <c r="D30" s="244">
        <v>114</v>
      </c>
      <c r="E30" s="212">
        <v>82</v>
      </c>
      <c r="F30" s="244">
        <v>146.8</v>
      </c>
      <c r="G30" s="212">
        <v>74</v>
      </c>
      <c r="H30" s="244">
        <v>73</v>
      </c>
      <c r="I30" s="212">
        <v>136</v>
      </c>
      <c r="J30" s="244">
        <v>92</v>
      </c>
      <c r="K30" s="212">
        <v>76</v>
      </c>
      <c r="L30" s="244">
        <v>37</v>
      </c>
      <c r="M30" s="212">
        <v>69</v>
      </c>
      <c r="N30" s="245"/>
      <c r="O30" s="212"/>
      <c r="P30" s="214">
        <f t="shared" si="3"/>
        <v>1013.8</v>
      </c>
    </row>
    <row r="31" spans="1:16" ht="12.75">
      <c r="A31" s="82" t="s">
        <v>112</v>
      </c>
      <c r="B31" s="3"/>
      <c r="C31" s="212">
        <v>6.6</v>
      </c>
      <c r="D31" s="244">
        <v>26.8</v>
      </c>
      <c r="E31" s="212">
        <v>16.1</v>
      </c>
      <c r="F31" s="244">
        <v>11.8</v>
      </c>
      <c r="G31" s="212">
        <v>18</v>
      </c>
      <c r="H31" s="244">
        <v>25.2</v>
      </c>
      <c r="I31" s="212">
        <v>38.5</v>
      </c>
      <c r="J31" s="244">
        <v>47.15</v>
      </c>
      <c r="K31" s="212">
        <v>30.3</v>
      </c>
      <c r="L31" s="244">
        <v>24.4</v>
      </c>
      <c r="M31" s="212">
        <v>28.15</v>
      </c>
      <c r="N31" s="245"/>
      <c r="O31" s="212"/>
      <c r="P31" s="214">
        <f t="shared" si="3"/>
        <v>273</v>
      </c>
    </row>
    <row r="32" spans="1:16" ht="12.75">
      <c r="A32" s="82" t="s">
        <v>73</v>
      </c>
      <c r="B32" s="3"/>
      <c r="C32" s="212">
        <v>451.15</v>
      </c>
      <c r="D32" s="244">
        <v>334.13</v>
      </c>
      <c r="E32" s="212">
        <v>276.25</v>
      </c>
      <c r="F32" s="244">
        <v>354.56</v>
      </c>
      <c r="G32" s="212">
        <v>360.29</v>
      </c>
      <c r="H32" s="244">
        <v>301.63</v>
      </c>
      <c r="I32" s="212">
        <v>282.38</v>
      </c>
      <c r="J32" s="244">
        <v>284.16</v>
      </c>
      <c r="K32" s="212">
        <v>252.85</v>
      </c>
      <c r="L32" s="244">
        <v>128.75</v>
      </c>
      <c r="M32" s="212">
        <v>216.23</v>
      </c>
      <c r="N32" s="245"/>
      <c r="O32" s="212"/>
      <c r="P32" s="214">
        <f t="shared" si="3"/>
        <v>3242.3799999999997</v>
      </c>
    </row>
    <row r="33" spans="1:16" ht="12.75">
      <c r="A33" s="82" t="s">
        <v>43</v>
      </c>
      <c r="B33" s="3"/>
      <c r="C33" s="212">
        <v>0</v>
      </c>
      <c r="D33" s="244">
        <v>0</v>
      </c>
      <c r="E33" s="212">
        <v>42.4</v>
      </c>
      <c r="F33" s="244">
        <v>49</v>
      </c>
      <c r="G33" s="212">
        <v>43.6</v>
      </c>
      <c r="H33" s="244">
        <v>43.05</v>
      </c>
      <c r="I33" s="212">
        <v>29.8</v>
      </c>
      <c r="J33" s="244">
        <v>62.8</v>
      </c>
      <c r="K33" s="212">
        <v>30.2</v>
      </c>
      <c r="L33" s="244">
        <v>17.6</v>
      </c>
      <c r="M33" s="212">
        <v>44.6</v>
      </c>
      <c r="N33" s="245"/>
      <c r="O33" s="212"/>
      <c r="P33" s="214">
        <f t="shared" si="3"/>
        <v>363.05000000000007</v>
      </c>
    </row>
    <row r="34" spans="1:16" ht="12.75">
      <c r="A34" s="82" t="s">
        <v>167</v>
      </c>
      <c r="B34" s="3"/>
      <c r="C34" s="212">
        <v>63.75</v>
      </c>
      <c r="D34" s="244">
        <v>35.5</v>
      </c>
      <c r="E34" s="212">
        <v>20.15</v>
      </c>
      <c r="F34" s="244">
        <v>26.45</v>
      </c>
      <c r="G34" s="212">
        <v>31.45</v>
      </c>
      <c r="H34" s="244">
        <v>29.15</v>
      </c>
      <c r="I34" s="212">
        <v>42.8</v>
      </c>
      <c r="J34" s="244">
        <v>67.6</v>
      </c>
      <c r="K34" s="212">
        <v>37.05</v>
      </c>
      <c r="L34" s="244">
        <v>31.95</v>
      </c>
      <c r="M34" s="212">
        <v>74.45</v>
      </c>
      <c r="N34" s="245"/>
      <c r="O34" s="212"/>
      <c r="P34" s="214">
        <f t="shared" si="3"/>
        <v>460.3</v>
      </c>
    </row>
    <row r="35" spans="1:16" ht="12.75">
      <c r="A35" s="82" t="s">
        <v>74</v>
      </c>
      <c r="B35" s="3"/>
      <c r="C35" s="212">
        <v>51.34</v>
      </c>
      <c r="D35" s="244">
        <v>77.41</v>
      </c>
      <c r="E35" s="212">
        <v>80</v>
      </c>
      <c r="F35" s="244">
        <v>77.33</v>
      </c>
      <c r="G35" s="212">
        <v>55.01</v>
      </c>
      <c r="H35" s="244">
        <v>46.55</v>
      </c>
      <c r="I35" s="212">
        <v>69.6</v>
      </c>
      <c r="J35" s="244">
        <v>62.3</v>
      </c>
      <c r="K35" s="212">
        <v>89.33</v>
      </c>
      <c r="L35" s="244">
        <v>30.58</v>
      </c>
      <c r="M35" s="212">
        <v>84.61</v>
      </c>
      <c r="N35" s="245"/>
      <c r="O35" s="212"/>
      <c r="P35" s="214">
        <f t="shared" si="3"/>
        <v>724.0600000000001</v>
      </c>
    </row>
    <row r="36" spans="1:16" ht="12.75">
      <c r="A36" s="82" t="s">
        <v>183</v>
      </c>
      <c r="B36" s="3"/>
      <c r="C36" s="212">
        <v>0</v>
      </c>
      <c r="D36" s="244">
        <v>0</v>
      </c>
      <c r="E36" s="212">
        <v>0</v>
      </c>
      <c r="F36" s="244">
        <v>0</v>
      </c>
      <c r="G36" s="212">
        <v>343</v>
      </c>
      <c r="H36" s="244">
        <v>499.49</v>
      </c>
      <c r="I36" s="212">
        <v>0</v>
      </c>
      <c r="J36" s="244">
        <v>0</v>
      </c>
      <c r="K36" s="212">
        <v>0</v>
      </c>
      <c r="L36" s="244">
        <v>0</v>
      </c>
      <c r="M36" s="212">
        <v>0</v>
      </c>
      <c r="N36" s="245"/>
      <c r="O36" s="212"/>
      <c r="P36" s="214">
        <f t="shared" si="3"/>
        <v>842.49</v>
      </c>
    </row>
    <row r="37" spans="1:17" s="106" customFormat="1" ht="20.25" customHeight="1" thickBot="1">
      <c r="A37" s="158" t="s">
        <v>143</v>
      </c>
      <c r="B37" s="155"/>
      <c r="C37" s="219">
        <f>SUM(C16:C36)</f>
        <v>4527.49</v>
      </c>
      <c r="D37" s="219">
        <f aca="true" t="shared" si="4" ref="D37:Q37">SUM(D16:D36)</f>
        <v>4066</v>
      </c>
      <c r="E37" s="219">
        <f t="shared" si="4"/>
        <v>3959.4</v>
      </c>
      <c r="F37" s="219">
        <f t="shared" si="4"/>
        <v>4628.01</v>
      </c>
      <c r="G37" s="219">
        <f t="shared" si="4"/>
        <v>6149.670000000001</v>
      </c>
      <c r="H37" s="219">
        <f t="shared" si="4"/>
        <v>4741.45</v>
      </c>
      <c r="I37" s="219">
        <f t="shared" si="4"/>
        <v>4081.32</v>
      </c>
      <c r="J37" s="219">
        <f t="shared" si="4"/>
        <v>4047.62</v>
      </c>
      <c r="K37" s="219">
        <f t="shared" si="4"/>
        <v>3595.7000000000003</v>
      </c>
      <c r="L37" s="219">
        <f t="shared" si="4"/>
        <v>1997.78</v>
      </c>
      <c r="M37" s="219">
        <f t="shared" si="4"/>
        <v>4048.4100000000003</v>
      </c>
      <c r="N37" s="219">
        <f t="shared" si="4"/>
        <v>0</v>
      </c>
      <c r="O37" s="219">
        <f t="shared" si="4"/>
        <v>0</v>
      </c>
      <c r="P37" s="219">
        <f t="shared" si="4"/>
        <v>45842.850000000006</v>
      </c>
      <c r="Q37" s="111">
        <f t="shared" si="4"/>
        <v>0</v>
      </c>
    </row>
    <row r="38" spans="1:16" ht="6.75" customHeight="1" thickTop="1">
      <c r="A38" s="82"/>
      <c r="B38" s="3"/>
      <c r="C38" s="212"/>
      <c r="D38" s="244"/>
      <c r="E38" s="212"/>
      <c r="F38" s="244"/>
      <c r="G38" s="212"/>
      <c r="H38" s="244"/>
      <c r="I38" s="212"/>
      <c r="J38" s="244"/>
      <c r="K38" s="212"/>
      <c r="L38" s="244"/>
      <c r="M38" s="212"/>
      <c r="N38" s="245"/>
      <c r="O38" s="212"/>
      <c r="P38" s="217"/>
    </row>
    <row r="39" spans="1:16" ht="18.75">
      <c r="A39" s="149" t="s">
        <v>32</v>
      </c>
      <c r="B39" s="2"/>
      <c r="C39" s="212"/>
      <c r="D39" s="244"/>
      <c r="E39" s="212"/>
      <c r="F39" s="244"/>
      <c r="G39" s="212"/>
      <c r="H39" s="244"/>
      <c r="I39" s="212"/>
      <c r="J39" s="244"/>
      <c r="K39" s="212"/>
      <c r="L39" s="244"/>
      <c r="M39" s="212"/>
      <c r="N39" s="245"/>
      <c r="O39" s="212"/>
      <c r="P39" s="217"/>
    </row>
    <row r="40" spans="1:16" ht="12.75">
      <c r="A40" s="82" t="s">
        <v>208</v>
      </c>
      <c r="B40" s="2"/>
      <c r="C40" s="212">
        <v>149.65</v>
      </c>
      <c r="D40" s="244">
        <v>533</v>
      </c>
      <c r="E40" s="212">
        <v>618.9</v>
      </c>
      <c r="F40" s="244">
        <v>716.15</v>
      </c>
      <c r="G40" s="212">
        <v>964.35</v>
      </c>
      <c r="H40" s="244">
        <v>883.71</v>
      </c>
      <c r="I40" s="212">
        <v>563.5</v>
      </c>
      <c r="J40" s="244">
        <v>515.85</v>
      </c>
      <c r="K40" s="212">
        <v>385.55</v>
      </c>
      <c r="L40" s="244">
        <v>179</v>
      </c>
      <c r="M40" s="212">
        <v>455.4</v>
      </c>
      <c r="N40" s="245"/>
      <c r="O40" s="212"/>
      <c r="P40" s="214">
        <f>SUM(C40:O40)</f>
        <v>5965.06</v>
      </c>
    </row>
    <row r="41" spans="1:16" ht="12.75">
      <c r="A41" s="82" t="s">
        <v>45</v>
      </c>
      <c r="B41" s="2"/>
      <c r="C41" s="212">
        <v>1065.9</v>
      </c>
      <c r="D41" s="244">
        <v>2075.1</v>
      </c>
      <c r="E41" s="212">
        <v>2366.15</v>
      </c>
      <c r="F41" s="244">
        <v>2855.65</v>
      </c>
      <c r="G41" s="212">
        <v>2686.35</v>
      </c>
      <c r="H41" s="244">
        <v>2424.25</v>
      </c>
      <c r="I41" s="212">
        <v>2399.85</v>
      </c>
      <c r="J41" s="244">
        <v>2215.65</v>
      </c>
      <c r="K41" s="212">
        <v>1755.85</v>
      </c>
      <c r="L41" s="244">
        <v>805.87</v>
      </c>
      <c r="M41" s="212">
        <v>1983.25</v>
      </c>
      <c r="N41" s="245"/>
      <c r="O41" s="212"/>
      <c r="P41" s="214">
        <f>SUM(C41:O41)</f>
        <v>22633.87</v>
      </c>
    </row>
    <row r="42" spans="1:16" ht="12.75">
      <c r="A42" s="82" t="s">
        <v>46</v>
      </c>
      <c r="B42" s="2"/>
      <c r="C42" s="212">
        <v>361.45</v>
      </c>
      <c r="D42" s="244">
        <v>950.8</v>
      </c>
      <c r="E42" s="212">
        <v>1109.2</v>
      </c>
      <c r="F42" s="244">
        <v>953.1</v>
      </c>
      <c r="G42" s="212">
        <v>1240</v>
      </c>
      <c r="H42" s="244">
        <v>1025.2</v>
      </c>
      <c r="I42" s="212">
        <v>833.1</v>
      </c>
      <c r="J42" s="244">
        <v>850</v>
      </c>
      <c r="K42" s="212">
        <v>605.2</v>
      </c>
      <c r="L42" s="244">
        <v>347.7</v>
      </c>
      <c r="M42" s="212">
        <v>610.2</v>
      </c>
      <c r="N42" s="245"/>
      <c r="O42" s="212"/>
      <c r="P42" s="214">
        <f aca="true" t="shared" si="5" ref="P42:P50">SUM(C42:O42)</f>
        <v>8885.95</v>
      </c>
    </row>
    <row r="43" spans="1:16" ht="12.75">
      <c r="A43" s="82" t="s">
        <v>236</v>
      </c>
      <c r="B43" s="2"/>
      <c r="C43" s="212">
        <v>0</v>
      </c>
      <c r="D43" s="244">
        <v>0</v>
      </c>
      <c r="E43" s="212">
        <v>0</v>
      </c>
      <c r="F43" s="244">
        <v>0</v>
      </c>
      <c r="G43" s="212">
        <v>8</v>
      </c>
      <c r="H43" s="244">
        <v>0</v>
      </c>
      <c r="I43" s="212">
        <v>0</v>
      </c>
      <c r="J43" s="244">
        <v>0</v>
      </c>
      <c r="K43" s="212">
        <v>0</v>
      </c>
      <c r="L43" s="244">
        <v>0</v>
      </c>
      <c r="M43" s="212">
        <v>0</v>
      </c>
      <c r="N43" s="245"/>
      <c r="O43" s="212"/>
      <c r="P43" s="214">
        <f t="shared" si="5"/>
        <v>8</v>
      </c>
    </row>
    <row r="44" spans="1:16" ht="12.75">
      <c r="A44" s="82" t="s">
        <v>245</v>
      </c>
      <c r="B44" s="2"/>
      <c r="C44" s="212">
        <v>0</v>
      </c>
      <c r="D44" s="244">
        <v>0</v>
      </c>
      <c r="E44" s="212">
        <v>0</v>
      </c>
      <c r="F44" s="244">
        <v>0</v>
      </c>
      <c r="G44" s="212">
        <v>0</v>
      </c>
      <c r="H44" s="244">
        <v>0</v>
      </c>
      <c r="I44" s="212">
        <v>357.95</v>
      </c>
      <c r="J44" s="244">
        <v>188.95</v>
      </c>
      <c r="K44" s="212">
        <v>16</v>
      </c>
      <c r="L44" s="244">
        <v>30</v>
      </c>
      <c r="M44" s="212">
        <v>90</v>
      </c>
      <c r="N44" s="245"/>
      <c r="O44" s="212"/>
      <c r="P44" s="214">
        <f t="shared" si="5"/>
        <v>682.9</v>
      </c>
    </row>
    <row r="45" spans="1:16" ht="12.75">
      <c r="A45" s="82" t="s">
        <v>246</v>
      </c>
      <c r="B45" s="2"/>
      <c r="C45" s="212">
        <v>0</v>
      </c>
      <c r="D45" s="244">
        <v>0</v>
      </c>
      <c r="E45" s="212">
        <v>0</v>
      </c>
      <c r="F45" s="244">
        <v>0</v>
      </c>
      <c r="G45" s="212">
        <v>0</v>
      </c>
      <c r="H45" s="244">
        <v>0</v>
      </c>
      <c r="I45" s="212">
        <v>16</v>
      </c>
      <c r="J45" s="244">
        <v>0</v>
      </c>
      <c r="K45" s="212">
        <v>0</v>
      </c>
      <c r="L45" s="244">
        <v>0</v>
      </c>
      <c r="M45" s="212">
        <v>0</v>
      </c>
      <c r="N45" s="245"/>
      <c r="O45" s="212"/>
      <c r="P45" s="214">
        <f t="shared" si="5"/>
        <v>16</v>
      </c>
    </row>
    <row r="46" spans="1:16" ht="12.75">
      <c r="A46" s="82" t="s">
        <v>59</v>
      </c>
      <c r="B46" s="2"/>
      <c r="C46" s="212">
        <v>16</v>
      </c>
      <c r="D46" s="244">
        <v>22.2</v>
      </c>
      <c r="E46" s="212">
        <v>33.6</v>
      </c>
      <c r="F46" s="244">
        <v>50.4</v>
      </c>
      <c r="G46" s="212">
        <v>68.4</v>
      </c>
      <c r="H46" s="244">
        <v>60.2</v>
      </c>
      <c r="I46" s="212">
        <v>49.8</v>
      </c>
      <c r="J46" s="244">
        <v>25.2</v>
      </c>
      <c r="K46" s="212">
        <v>33.6</v>
      </c>
      <c r="L46" s="244">
        <v>12.6</v>
      </c>
      <c r="M46" s="212">
        <v>16.2</v>
      </c>
      <c r="N46" s="245"/>
      <c r="O46" s="212"/>
      <c r="P46" s="214">
        <f t="shared" si="5"/>
        <v>388.20000000000005</v>
      </c>
    </row>
    <row r="47" spans="1:16" ht="12.75">
      <c r="A47" s="82" t="s">
        <v>48</v>
      </c>
      <c r="B47" s="2"/>
      <c r="C47" s="212">
        <v>165.6</v>
      </c>
      <c r="D47" s="244">
        <v>246.4</v>
      </c>
      <c r="E47" s="212">
        <v>288.8</v>
      </c>
      <c r="F47" s="244">
        <v>421.6</v>
      </c>
      <c r="G47" s="212">
        <v>1798.55</v>
      </c>
      <c r="H47" s="244">
        <v>1720.7</v>
      </c>
      <c r="I47" s="212">
        <v>377.3</v>
      </c>
      <c r="J47" s="244">
        <v>404.6</v>
      </c>
      <c r="K47" s="212">
        <v>232.9</v>
      </c>
      <c r="L47" s="244">
        <v>121</v>
      </c>
      <c r="M47" s="212">
        <v>432.3</v>
      </c>
      <c r="N47" s="245"/>
      <c r="O47" s="212"/>
      <c r="P47" s="214">
        <f t="shared" si="5"/>
        <v>6209.75</v>
      </c>
    </row>
    <row r="48" spans="1:16" ht="12.75">
      <c r="A48" s="82" t="s">
        <v>49</v>
      </c>
      <c r="B48" s="2"/>
      <c r="C48" s="212">
        <v>94.1</v>
      </c>
      <c r="D48" s="244">
        <v>101.3</v>
      </c>
      <c r="E48" s="212">
        <v>114.2</v>
      </c>
      <c r="F48" s="244">
        <v>245.75</v>
      </c>
      <c r="G48" s="212">
        <v>215.1</v>
      </c>
      <c r="H48" s="244">
        <v>208.65</v>
      </c>
      <c r="I48" s="212">
        <v>179.4</v>
      </c>
      <c r="J48" s="244">
        <v>162.45</v>
      </c>
      <c r="K48" s="212">
        <v>109.95</v>
      </c>
      <c r="L48" s="244">
        <v>74.4</v>
      </c>
      <c r="M48" s="212">
        <v>115.65</v>
      </c>
      <c r="N48" s="245"/>
      <c r="O48" s="212"/>
      <c r="P48" s="214">
        <f>SUM(C48:O48)</f>
        <v>1620.9500000000003</v>
      </c>
    </row>
    <row r="49" spans="1:16" ht="12.75">
      <c r="A49" s="82" t="s">
        <v>33</v>
      </c>
      <c r="B49" s="2"/>
      <c r="C49" s="212">
        <v>0</v>
      </c>
      <c r="D49" s="244">
        <v>0</v>
      </c>
      <c r="E49" s="212">
        <v>0</v>
      </c>
      <c r="F49" s="244">
        <v>3.6</v>
      </c>
      <c r="G49" s="212">
        <v>0</v>
      </c>
      <c r="H49" s="244">
        <v>3.6</v>
      </c>
      <c r="I49" s="212">
        <v>0</v>
      </c>
      <c r="J49" s="244">
        <v>5.4</v>
      </c>
      <c r="K49" s="212">
        <v>0</v>
      </c>
      <c r="L49" s="244">
        <v>0</v>
      </c>
      <c r="M49" s="212">
        <v>0</v>
      </c>
      <c r="N49" s="245"/>
      <c r="O49" s="212"/>
      <c r="P49" s="214">
        <f t="shared" si="5"/>
        <v>12.600000000000001</v>
      </c>
    </row>
    <row r="50" spans="1:16" ht="12.75">
      <c r="A50" s="82" t="s">
        <v>75</v>
      </c>
      <c r="B50" s="2"/>
      <c r="C50" s="212">
        <v>52.8</v>
      </c>
      <c r="D50" s="244">
        <v>87.5</v>
      </c>
      <c r="E50" s="212">
        <v>160</v>
      </c>
      <c r="F50" s="244">
        <v>195</v>
      </c>
      <c r="G50" s="212">
        <v>122</v>
      </c>
      <c r="H50" s="244">
        <v>115</v>
      </c>
      <c r="I50" s="212">
        <v>100</v>
      </c>
      <c r="J50" s="244">
        <v>97.5</v>
      </c>
      <c r="K50" s="212">
        <v>100</v>
      </c>
      <c r="L50" s="244">
        <v>0</v>
      </c>
      <c r="M50" s="212">
        <v>77.5</v>
      </c>
      <c r="N50" s="245"/>
      <c r="O50" s="212"/>
      <c r="P50" s="214">
        <f t="shared" si="5"/>
        <v>1107.3</v>
      </c>
    </row>
    <row r="51" spans="1:16" ht="12.75">
      <c r="A51" s="82" t="s">
        <v>61</v>
      </c>
      <c r="B51" s="2"/>
      <c r="C51" s="212">
        <v>28.9</v>
      </c>
      <c r="D51" s="244">
        <v>9175.25</v>
      </c>
      <c r="E51" s="212">
        <v>623.77</v>
      </c>
      <c r="F51" s="244">
        <v>7373.97</v>
      </c>
      <c r="G51" s="212">
        <v>2790.35</v>
      </c>
      <c r="H51" s="244">
        <v>84.75</v>
      </c>
      <c r="I51" s="212">
        <v>9173.25</v>
      </c>
      <c r="J51" s="244">
        <v>486.55</v>
      </c>
      <c r="K51" s="212">
        <v>7075.9</v>
      </c>
      <c r="L51" s="244">
        <v>1742.45</v>
      </c>
      <c r="M51" s="212">
        <v>394.56</v>
      </c>
      <c r="N51" s="245"/>
      <c r="O51" s="212"/>
      <c r="P51" s="214">
        <f>SUM(C51:O51)</f>
        <v>38949.69999999999</v>
      </c>
    </row>
    <row r="52" spans="1:17" s="92" customFormat="1" ht="21.75" customHeight="1" thickBot="1">
      <c r="A52" s="158" t="s">
        <v>152</v>
      </c>
      <c r="B52" s="120"/>
      <c r="C52" s="219">
        <f>SUM(C40:C51)</f>
        <v>1934.4</v>
      </c>
      <c r="D52" s="219">
        <f aca="true" t="shared" si="6" ref="D52:O52">SUM(D40:D51)</f>
        <v>13191.55</v>
      </c>
      <c r="E52" s="219">
        <f t="shared" si="6"/>
        <v>5314.620000000001</v>
      </c>
      <c r="F52" s="219">
        <f t="shared" si="6"/>
        <v>12815.220000000001</v>
      </c>
      <c r="G52" s="219">
        <f t="shared" si="6"/>
        <v>9893.1</v>
      </c>
      <c r="H52" s="219">
        <f t="shared" si="6"/>
        <v>6526.0599999999995</v>
      </c>
      <c r="I52" s="219">
        <f t="shared" si="6"/>
        <v>14050.15</v>
      </c>
      <c r="J52" s="219">
        <f t="shared" si="6"/>
        <v>4952.15</v>
      </c>
      <c r="K52" s="219">
        <f t="shared" si="6"/>
        <v>10314.95</v>
      </c>
      <c r="L52" s="219">
        <f t="shared" si="6"/>
        <v>3313.02</v>
      </c>
      <c r="M52" s="219">
        <f t="shared" si="6"/>
        <v>4175.06</v>
      </c>
      <c r="N52" s="219">
        <f t="shared" si="6"/>
        <v>0</v>
      </c>
      <c r="O52" s="219">
        <f t="shared" si="6"/>
        <v>0</v>
      </c>
      <c r="P52" s="219">
        <f>SUM(P40:P51)</f>
        <v>86480.28</v>
      </c>
      <c r="Q52" s="91"/>
    </row>
    <row r="53" spans="1:16" ht="6.75" customHeight="1" thickTop="1">
      <c r="A53" s="82"/>
      <c r="B53" s="2"/>
      <c r="C53" s="212"/>
      <c r="D53" s="244"/>
      <c r="E53" s="212"/>
      <c r="F53" s="244"/>
      <c r="G53" s="212"/>
      <c r="H53" s="244"/>
      <c r="I53" s="212"/>
      <c r="J53" s="244"/>
      <c r="K53" s="212"/>
      <c r="L53" s="244"/>
      <c r="M53" s="212"/>
      <c r="N53" s="245"/>
      <c r="O53" s="212"/>
      <c r="P53" s="217"/>
    </row>
    <row r="54" spans="1:16" ht="18.75">
      <c r="A54" s="149" t="s">
        <v>93</v>
      </c>
      <c r="B54" s="2"/>
      <c r="C54" s="212"/>
      <c r="D54" s="244"/>
      <c r="E54" s="212"/>
      <c r="F54" s="244"/>
      <c r="G54" s="212"/>
      <c r="H54" s="244"/>
      <c r="I54" s="212"/>
      <c r="J54" s="244"/>
      <c r="K54" s="212"/>
      <c r="L54" s="244"/>
      <c r="M54" s="212"/>
      <c r="N54" s="245"/>
      <c r="O54" s="212"/>
      <c r="P54" s="217"/>
    </row>
    <row r="55" spans="1:16" ht="12.75">
      <c r="A55" s="82" t="s">
        <v>94</v>
      </c>
      <c r="B55" s="2"/>
      <c r="C55" s="212">
        <v>396.95</v>
      </c>
      <c r="D55" s="244">
        <v>383.6</v>
      </c>
      <c r="E55" s="212">
        <v>324.35</v>
      </c>
      <c r="F55" s="244">
        <v>348.65</v>
      </c>
      <c r="G55" s="212">
        <v>181.65</v>
      </c>
      <c r="H55" s="244">
        <v>100.8</v>
      </c>
      <c r="I55" s="212">
        <v>417.75</v>
      </c>
      <c r="J55" s="244">
        <v>329.9</v>
      </c>
      <c r="K55" s="212">
        <v>499.8</v>
      </c>
      <c r="L55" s="244">
        <v>201.6</v>
      </c>
      <c r="M55" s="212">
        <v>409.65</v>
      </c>
      <c r="N55" s="245"/>
      <c r="O55" s="212"/>
      <c r="P55" s="214">
        <f aca="true" t="shared" si="7" ref="P55:P60">SUM(C55:O55)</f>
        <v>3594.7000000000003</v>
      </c>
    </row>
    <row r="56" spans="1:16" ht="12.75">
      <c r="A56" s="82" t="s">
        <v>124</v>
      </c>
      <c r="B56" s="2"/>
      <c r="C56" s="212">
        <v>451.1</v>
      </c>
      <c r="D56" s="244">
        <v>334.12</v>
      </c>
      <c r="E56" s="212">
        <v>276.2</v>
      </c>
      <c r="F56" s="244">
        <v>354.54</v>
      </c>
      <c r="G56" s="212">
        <v>360.21</v>
      </c>
      <c r="H56" s="244">
        <v>301.62</v>
      </c>
      <c r="I56" s="212">
        <v>282.37</v>
      </c>
      <c r="J56" s="244">
        <v>284.14</v>
      </c>
      <c r="K56" s="212">
        <v>252.8</v>
      </c>
      <c r="L56" s="244">
        <v>128.75</v>
      </c>
      <c r="M56" s="212">
        <v>455.37</v>
      </c>
      <c r="N56" s="245"/>
      <c r="O56" s="212"/>
      <c r="P56" s="214">
        <f t="shared" si="7"/>
        <v>3481.22</v>
      </c>
    </row>
    <row r="57" spans="1:16" ht="12.75">
      <c r="A57" s="82" t="s">
        <v>88</v>
      </c>
      <c r="B57" s="2"/>
      <c r="C57" s="212">
        <v>40.5</v>
      </c>
      <c r="D57" s="244">
        <v>15</v>
      </c>
      <c r="E57" s="212">
        <v>0</v>
      </c>
      <c r="F57" s="244">
        <v>0</v>
      </c>
      <c r="G57" s="212">
        <v>0</v>
      </c>
      <c r="H57" s="244">
        <v>0</v>
      </c>
      <c r="I57" s="212">
        <v>0</v>
      </c>
      <c r="J57" s="244">
        <v>0</v>
      </c>
      <c r="K57" s="212">
        <v>1.5</v>
      </c>
      <c r="L57" s="244">
        <v>1.25</v>
      </c>
      <c r="M57" s="212">
        <v>30.5</v>
      </c>
      <c r="N57" s="245"/>
      <c r="O57" s="212"/>
      <c r="P57" s="214">
        <f t="shared" si="7"/>
        <v>88.75</v>
      </c>
    </row>
    <row r="58" spans="1:16" ht="12.75">
      <c r="A58" s="82" t="s">
        <v>101</v>
      </c>
      <c r="B58" s="2"/>
      <c r="C58" s="212">
        <v>156.5</v>
      </c>
      <c r="D58" s="244">
        <v>153.5</v>
      </c>
      <c r="E58" s="212">
        <v>63.5</v>
      </c>
      <c r="F58" s="244">
        <v>164</v>
      </c>
      <c r="G58" s="212">
        <v>126.5</v>
      </c>
      <c r="H58" s="244">
        <v>82.5</v>
      </c>
      <c r="I58" s="212">
        <v>180</v>
      </c>
      <c r="J58" s="244">
        <v>146</v>
      </c>
      <c r="K58" s="212">
        <v>88</v>
      </c>
      <c r="L58" s="244">
        <v>60</v>
      </c>
      <c r="M58" s="212">
        <v>165.8</v>
      </c>
      <c r="N58" s="245"/>
      <c r="O58" s="212"/>
      <c r="P58" s="214">
        <f t="shared" si="7"/>
        <v>1386.3</v>
      </c>
    </row>
    <row r="59" spans="1:16" ht="12.75">
      <c r="A59" s="82" t="s">
        <v>210</v>
      </c>
      <c r="B59" s="2"/>
      <c r="C59" s="212">
        <v>118.65</v>
      </c>
      <c r="D59" s="244">
        <v>182.45</v>
      </c>
      <c r="E59" s="212">
        <v>109.65</v>
      </c>
      <c r="F59" s="244">
        <v>84.4</v>
      </c>
      <c r="G59" s="212">
        <v>96.6</v>
      </c>
      <c r="H59" s="244">
        <v>113.3</v>
      </c>
      <c r="I59" s="212">
        <v>55</v>
      </c>
      <c r="J59" s="244">
        <v>60</v>
      </c>
      <c r="K59" s="212">
        <v>50</v>
      </c>
      <c r="L59" s="244">
        <v>15</v>
      </c>
      <c r="M59" s="212">
        <v>85.5</v>
      </c>
      <c r="N59" s="245"/>
      <c r="O59" s="212"/>
      <c r="P59" s="214">
        <f t="shared" si="7"/>
        <v>970.55</v>
      </c>
    </row>
    <row r="60" spans="1:16" ht="12.75">
      <c r="A60" s="82" t="s">
        <v>99</v>
      </c>
      <c r="B60" s="2"/>
      <c r="C60" s="212">
        <v>0</v>
      </c>
      <c r="D60" s="244">
        <v>0</v>
      </c>
      <c r="E60" s="212">
        <v>0</v>
      </c>
      <c r="F60" s="244">
        <v>0</v>
      </c>
      <c r="G60" s="212">
        <v>0</v>
      </c>
      <c r="H60" s="244">
        <v>0</v>
      </c>
      <c r="I60" s="212">
        <v>0</v>
      </c>
      <c r="J60" s="244">
        <v>0</v>
      </c>
      <c r="K60" s="212">
        <v>0</v>
      </c>
      <c r="L60" s="244">
        <v>0</v>
      </c>
      <c r="M60" s="212">
        <v>0</v>
      </c>
      <c r="N60" s="245"/>
      <c r="O60" s="212"/>
      <c r="P60" s="214">
        <f t="shared" si="7"/>
        <v>0</v>
      </c>
    </row>
    <row r="61" spans="1:17" s="106" customFormat="1" ht="19.5" customHeight="1" thickBot="1">
      <c r="A61" s="158" t="s">
        <v>147</v>
      </c>
      <c r="B61" s="168"/>
      <c r="C61" s="219">
        <f>SUM(C55:C60)</f>
        <v>1163.7</v>
      </c>
      <c r="D61" s="219">
        <f aca="true" t="shared" si="8" ref="D61:P61">SUM(D55:D60)</f>
        <v>1068.67</v>
      </c>
      <c r="E61" s="219">
        <f t="shared" si="8"/>
        <v>773.6999999999999</v>
      </c>
      <c r="F61" s="219">
        <f t="shared" si="8"/>
        <v>951.59</v>
      </c>
      <c r="G61" s="219">
        <f t="shared" si="8"/>
        <v>764.96</v>
      </c>
      <c r="H61" s="219">
        <f t="shared" si="8"/>
        <v>598.22</v>
      </c>
      <c r="I61" s="219">
        <f t="shared" si="8"/>
        <v>935.12</v>
      </c>
      <c r="J61" s="219">
        <f t="shared" si="8"/>
        <v>820.04</v>
      </c>
      <c r="K61" s="219">
        <f t="shared" si="8"/>
        <v>892.1</v>
      </c>
      <c r="L61" s="219">
        <f t="shared" si="8"/>
        <v>406.6</v>
      </c>
      <c r="M61" s="219">
        <f t="shared" si="8"/>
        <v>1146.82</v>
      </c>
      <c r="N61" s="219">
        <f t="shared" si="8"/>
        <v>0</v>
      </c>
      <c r="O61" s="219">
        <f t="shared" si="8"/>
        <v>0</v>
      </c>
      <c r="P61" s="219">
        <f t="shared" si="8"/>
        <v>9521.519999999999</v>
      </c>
      <c r="Q61" s="104"/>
    </row>
    <row r="62" spans="1:16" ht="7.5" customHeight="1" thickTop="1">
      <c r="A62" s="82"/>
      <c r="B62" s="2"/>
      <c r="C62" s="212"/>
      <c r="D62" s="244"/>
      <c r="E62" s="212"/>
      <c r="F62" s="244"/>
      <c r="G62" s="212"/>
      <c r="H62" s="244"/>
      <c r="I62" s="212"/>
      <c r="J62" s="244"/>
      <c r="K62" s="212"/>
      <c r="L62" s="244"/>
      <c r="M62" s="212"/>
      <c r="N62" s="245"/>
      <c r="O62" s="212"/>
      <c r="P62" s="217"/>
    </row>
    <row r="63" spans="1:16" ht="18.75">
      <c r="A63" s="149" t="s">
        <v>10</v>
      </c>
      <c r="B63" s="2"/>
      <c r="C63" s="212"/>
      <c r="D63" s="244"/>
      <c r="E63" s="212"/>
      <c r="F63" s="244"/>
      <c r="G63" s="212"/>
      <c r="H63" s="244"/>
      <c r="I63" s="212"/>
      <c r="J63" s="244"/>
      <c r="K63" s="212"/>
      <c r="L63" s="244"/>
      <c r="M63" s="212"/>
      <c r="N63" s="245"/>
      <c r="O63" s="212"/>
      <c r="P63" s="217"/>
    </row>
    <row r="64" spans="1:16" ht="12.75">
      <c r="A64" s="82" t="s">
        <v>122</v>
      </c>
      <c r="B64" s="4"/>
      <c r="C64" s="212">
        <v>1769.98</v>
      </c>
      <c r="D64" s="244">
        <v>1633.4</v>
      </c>
      <c r="E64" s="212">
        <v>1899.45</v>
      </c>
      <c r="F64" s="244">
        <v>1709</v>
      </c>
      <c r="G64" s="212">
        <v>1642.55</v>
      </c>
      <c r="H64" s="244">
        <v>1542.45</v>
      </c>
      <c r="I64" s="212">
        <v>1592.48</v>
      </c>
      <c r="J64" s="244">
        <v>1935.85</v>
      </c>
      <c r="K64" s="212">
        <v>2033.5</v>
      </c>
      <c r="L64" s="244">
        <v>1157.4</v>
      </c>
      <c r="M64" s="212">
        <v>1568.75</v>
      </c>
      <c r="N64" s="245"/>
      <c r="O64" s="212"/>
      <c r="P64" s="214">
        <f>SUM(C64:O64)</f>
        <v>18484.81</v>
      </c>
    </row>
    <row r="65" spans="1:16" ht="12.75">
      <c r="A65" s="82" t="s">
        <v>97</v>
      </c>
      <c r="B65" s="4"/>
      <c r="C65" s="212">
        <v>111.03</v>
      </c>
      <c r="D65" s="244">
        <v>87.85</v>
      </c>
      <c r="E65" s="212">
        <v>189.35</v>
      </c>
      <c r="F65" s="244">
        <v>150.6</v>
      </c>
      <c r="G65" s="212">
        <v>150.6</v>
      </c>
      <c r="H65" s="244">
        <v>138.01</v>
      </c>
      <c r="I65" s="212">
        <v>161.24</v>
      </c>
      <c r="J65" s="244">
        <v>140.25</v>
      </c>
      <c r="K65" s="212">
        <v>150.6</v>
      </c>
      <c r="L65" s="244">
        <v>138.05</v>
      </c>
      <c r="M65" s="212">
        <v>87.85</v>
      </c>
      <c r="N65" s="245"/>
      <c r="O65" s="212"/>
      <c r="P65" s="214">
        <f>SUM(C65:O65)</f>
        <v>1505.4299999999998</v>
      </c>
    </row>
    <row r="66" spans="1:16" ht="12.75">
      <c r="A66" s="82" t="s">
        <v>76</v>
      </c>
      <c r="B66" s="4"/>
      <c r="C66" s="212">
        <v>0</v>
      </c>
      <c r="D66" s="244">
        <v>73.35</v>
      </c>
      <c r="E66" s="212">
        <v>0</v>
      </c>
      <c r="F66" s="278">
        <v>183.19</v>
      </c>
      <c r="G66" s="212">
        <v>86.1</v>
      </c>
      <c r="H66" s="244">
        <v>0</v>
      </c>
      <c r="I66" s="212">
        <v>154.98</v>
      </c>
      <c r="J66" s="244">
        <v>51.66</v>
      </c>
      <c r="K66" s="212">
        <v>0</v>
      </c>
      <c r="L66" s="244">
        <v>68.88</v>
      </c>
      <c r="M66" s="212">
        <v>57.4</v>
      </c>
      <c r="N66" s="245"/>
      <c r="O66" s="212"/>
      <c r="P66" s="214">
        <f aca="true" t="shared" si="9" ref="P66:P74">SUM(C66:O66)</f>
        <v>675.56</v>
      </c>
    </row>
    <row r="67" spans="1:16" ht="12.75">
      <c r="A67" s="82" t="s">
        <v>63</v>
      </c>
      <c r="B67" s="4"/>
      <c r="C67" s="212">
        <v>0</v>
      </c>
      <c r="D67" s="244">
        <v>1750</v>
      </c>
      <c r="E67" s="212">
        <v>0</v>
      </c>
      <c r="F67" s="244">
        <v>0</v>
      </c>
      <c r="G67" s="212">
        <v>0</v>
      </c>
      <c r="H67" s="244">
        <v>433.75</v>
      </c>
      <c r="I67" s="212">
        <v>0</v>
      </c>
      <c r="J67" s="244">
        <v>0</v>
      </c>
      <c r="K67" s="212">
        <v>0</v>
      </c>
      <c r="L67" s="244">
        <v>0</v>
      </c>
      <c r="M67" s="212">
        <v>1790.44</v>
      </c>
      <c r="N67" s="245"/>
      <c r="O67" s="212"/>
      <c r="P67" s="214">
        <f t="shared" si="9"/>
        <v>3974.19</v>
      </c>
    </row>
    <row r="68" spans="1:16" ht="12.75">
      <c r="A68" s="82" t="s">
        <v>53</v>
      </c>
      <c r="B68" s="4"/>
      <c r="C68" s="212">
        <v>139.88</v>
      </c>
      <c r="D68" s="244">
        <v>125</v>
      </c>
      <c r="E68" s="212">
        <v>228</v>
      </c>
      <c r="F68" s="244">
        <v>337.5</v>
      </c>
      <c r="G68" s="212">
        <v>402.5</v>
      </c>
      <c r="H68" s="244">
        <v>210</v>
      </c>
      <c r="I68" s="212">
        <v>748.5</v>
      </c>
      <c r="J68" s="244">
        <v>325.42</v>
      </c>
      <c r="K68" s="212">
        <v>224.5</v>
      </c>
      <c r="L68" s="244">
        <v>27</v>
      </c>
      <c r="M68" s="212">
        <v>457.5</v>
      </c>
      <c r="N68" s="245"/>
      <c r="O68" s="212"/>
      <c r="P68" s="214">
        <f t="shared" si="9"/>
        <v>3225.8</v>
      </c>
    </row>
    <row r="69" spans="1:16" ht="12.75">
      <c r="A69" s="82" t="s">
        <v>107</v>
      </c>
      <c r="B69" s="4"/>
      <c r="C69" s="212">
        <v>30</v>
      </c>
      <c r="D69" s="244">
        <v>0</v>
      </c>
      <c r="E69" s="212">
        <v>0</v>
      </c>
      <c r="F69" s="244">
        <v>0</v>
      </c>
      <c r="G69" s="212">
        <v>0</v>
      </c>
      <c r="H69" s="244">
        <v>0</v>
      </c>
      <c r="I69" s="212">
        <v>0</v>
      </c>
      <c r="J69" s="244">
        <v>0</v>
      </c>
      <c r="K69" s="212">
        <v>0</v>
      </c>
      <c r="L69" s="244">
        <v>0</v>
      </c>
      <c r="M69" s="212">
        <v>0</v>
      </c>
      <c r="N69" s="245"/>
      <c r="O69" s="212"/>
      <c r="P69" s="214">
        <f t="shared" si="9"/>
        <v>30</v>
      </c>
    </row>
    <row r="70" spans="1:16" ht="12.75">
      <c r="A70" s="82" t="s">
        <v>76</v>
      </c>
      <c r="B70" s="4"/>
      <c r="C70" s="212">
        <v>0</v>
      </c>
      <c r="D70" s="244">
        <v>536.3</v>
      </c>
      <c r="E70" s="212">
        <v>1205.9</v>
      </c>
      <c r="F70" s="244">
        <v>1368.85</v>
      </c>
      <c r="G70" s="212">
        <v>1574.1</v>
      </c>
      <c r="H70" s="244">
        <v>0</v>
      </c>
      <c r="I70" s="212">
        <v>1391.9</v>
      </c>
      <c r="J70" s="244">
        <v>1233.8</v>
      </c>
      <c r="K70" s="212">
        <v>0</v>
      </c>
      <c r="L70" s="244">
        <v>1044.7</v>
      </c>
      <c r="M70" s="212">
        <v>620</v>
      </c>
      <c r="N70" s="245"/>
      <c r="O70" s="212"/>
      <c r="P70" s="214">
        <f t="shared" si="9"/>
        <v>8975.55</v>
      </c>
    </row>
    <row r="71" spans="1:16" ht="12.75">
      <c r="A71" s="82" t="s">
        <v>64</v>
      </c>
      <c r="B71" s="4"/>
      <c r="C71" s="212">
        <v>0</v>
      </c>
      <c r="D71" s="244">
        <v>581.05</v>
      </c>
      <c r="E71" s="212">
        <v>0</v>
      </c>
      <c r="F71" s="244">
        <v>0</v>
      </c>
      <c r="G71" s="212">
        <v>0</v>
      </c>
      <c r="H71" s="244">
        <v>658</v>
      </c>
      <c r="I71" s="212">
        <v>0</v>
      </c>
      <c r="J71" s="244">
        <v>0</v>
      </c>
      <c r="K71" s="212">
        <v>0</v>
      </c>
      <c r="L71" s="244">
        <v>0</v>
      </c>
      <c r="M71" s="212">
        <v>1393.6</v>
      </c>
      <c r="N71" s="245"/>
      <c r="O71" s="212"/>
      <c r="P71" s="214">
        <f t="shared" si="9"/>
        <v>2632.6499999999996</v>
      </c>
    </row>
    <row r="72" spans="1:16" ht="12.75">
      <c r="A72" s="82" t="s">
        <v>193</v>
      </c>
      <c r="B72" s="4"/>
      <c r="C72" s="212">
        <v>0</v>
      </c>
      <c r="D72" s="244">
        <v>2745</v>
      </c>
      <c r="E72" s="286">
        <v>-549.8</v>
      </c>
      <c r="F72" s="244">
        <v>0</v>
      </c>
      <c r="G72" s="212">
        <v>0</v>
      </c>
      <c r="H72" s="244">
        <v>3315</v>
      </c>
      <c r="I72" s="212">
        <v>0</v>
      </c>
      <c r="J72" s="244">
        <v>0</v>
      </c>
      <c r="K72" s="212">
        <v>0</v>
      </c>
      <c r="L72" s="244">
        <v>0</v>
      </c>
      <c r="M72" s="212">
        <v>2805</v>
      </c>
      <c r="N72" s="245"/>
      <c r="O72" s="212"/>
      <c r="P72" s="214">
        <f t="shared" si="9"/>
        <v>8315.2</v>
      </c>
    </row>
    <row r="73" spans="1:16" ht="12.75">
      <c r="A73" s="82" t="s">
        <v>260</v>
      </c>
      <c r="B73" s="4"/>
      <c r="C73" s="212">
        <v>0</v>
      </c>
      <c r="D73" s="244">
        <v>0</v>
      </c>
      <c r="E73" s="311">
        <v>0</v>
      </c>
      <c r="F73" s="244">
        <v>0</v>
      </c>
      <c r="G73" s="212">
        <v>0</v>
      </c>
      <c r="H73" s="244">
        <v>0</v>
      </c>
      <c r="I73" s="212">
        <v>0</v>
      </c>
      <c r="J73" s="244">
        <v>0</v>
      </c>
      <c r="K73" s="212">
        <v>0</v>
      </c>
      <c r="L73" s="244">
        <v>0</v>
      </c>
      <c r="M73" s="212">
        <v>68</v>
      </c>
      <c r="N73" s="245"/>
      <c r="O73" s="212"/>
      <c r="P73" s="214">
        <f t="shared" si="9"/>
        <v>68</v>
      </c>
    </row>
    <row r="74" spans="1:16" ht="12.75">
      <c r="A74" s="82" t="s">
        <v>251</v>
      </c>
      <c r="B74" s="4"/>
      <c r="C74" s="212">
        <v>0</v>
      </c>
      <c r="D74" s="244">
        <v>0</v>
      </c>
      <c r="E74" s="212">
        <v>0</v>
      </c>
      <c r="F74" s="244">
        <v>0</v>
      </c>
      <c r="G74" s="212">
        <v>0</v>
      </c>
      <c r="H74" s="244">
        <v>0</v>
      </c>
      <c r="I74" s="212">
        <v>0</v>
      </c>
      <c r="J74" s="244">
        <v>200</v>
      </c>
      <c r="K74" s="212">
        <v>0</v>
      </c>
      <c r="L74" s="244">
        <v>0</v>
      </c>
      <c r="M74" s="212">
        <v>0</v>
      </c>
      <c r="N74" s="245"/>
      <c r="O74" s="212"/>
      <c r="P74" s="214">
        <f t="shared" si="9"/>
        <v>200</v>
      </c>
    </row>
    <row r="75" spans="1:16" ht="12.75">
      <c r="A75" s="82" t="s">
        <v>77</v>
      </c>
      <c r="B75" s="4"/>
      <c r="C75" s="212">
        <v>19</v>
      </c>
      <c r="D75" s="244">
        <v>65.91</v>
      </c>
      <c r="E75" s="212">
        <v>0</v>
      </c>
      <c r="F75" s="244">
        <v>11.92</v>
      </c>
      <c r="G75" s="212">
        <v>25</v>
      </c>
      <c r="H75" s="244">
        <v>0.2</v>
      </c>
      <c r="I75" s="212">
        <v>0</v>
      </c>
      <c r="J75" s="244">
        <v>0.4</v>
      </c>
      <c r="K75" s="212">
        <v>0</v>
      </c>
      <c r="L75" s="244">
        <v>0</v>
      </c>
      <c r="M75" s="212">
        <v>0</v>
      </c>
      <c r="N75" s="245"/>
      <c r="O75" s="212"/>
      <c r="P75" s="214">
        <f>SUM(C75:O75)</f>
        <v>122.43</v>
      </c>
    </row>
    <row r="76" spans="1:16" ht="12.75">
      <c r="A76" s="82" t="s">
        <v>15</v>
      </c>
      <c r="B76" s="4"/>
      <c r="C76" s="212">
        <v>2.9</v>
      </c>
      <c r="D76" s="244">
        <v>3</v>
      </c>
      <c r="E76" s="212">
        <v>1</v>
      </c>
      <c r="F76" s="244">
        <v>8</v>
      </c>
      <c r="G76" s="212">
        <v>2</v>
      </c>
      <c r="H76" s="244">
        <v>0</v>
      </c>
      <c r="I76" s="212">
        <v>2</v>
      </c>
      <c r="J76" s="244">
        <v>2.5</v>
      </c>
      <c r="K76" s="212">
        <v>1.5</v>
      </c>
      <c r="L76" s="244">
        <v>1.3</v>
      </c>
      <c r="M76" s="212">
        <v>0</v>
      </c>
      <c r="N76" s="245"/>
      <c r="O76" s="212"/>
      <c r="P76" s="214">
        <f>SUM(C76:O76)</f>
        <v>24.2</v>
      </c>
    </row>
    <row r="77" spans="1:17" s="106" customFormat="1" ht="17.25" customHeight="1" thickBot="1">
      <c r="A77" s="158" t="s">
        <v>144</v>
      </c>
      <c r="B77" s="163"/>
      <c r="C77" s="219">
        <f>SUM(C64:C76)</f>
        <v>2072.79</v>
      </c>
      <c r="D77" s="219">
        <f aca="true" t="shared" si="10" ref="D77:P77">SUM(D64:D76)</f>
        <v>7600.86</v>
      </c>
      <c r="E77" s="219">
        <f t="shared" si="10"/>
        <v>2973.9000000000005</v>
      </c>
      <c r="F77" s="219">
        <f t="shared" si="10"/>
        <v>3769.06</v>
      </c>
      <c r="G77" s="219">
        <f t="shared" si="10"/>
        <v>3882.85</v>
      </c>
      <c r="H77" s="219">
        <f t="shared" si="10"/>
        <v>6297.41</v>
      </c>
      <c r="I77" s="219">
        <f t="shared" si="10"/>
        <v>4051.1</v>
      </c>
      <c r="J77" s="219">
        <f t="shared" si="10"/>
        <v>3889.8799999999997</v>
      </c>
      <c r="K77" s="219">
        <f t="shared" si="10"/>
        <v>2410.1</v>
      </c>
      <c r="L77" s="219">
        <f t="shared" si="10"/>
        <v>2437.33</v>
      </c>
      <c r="M77" s="219">
        <f t="shared" si="10"/>
        <v>8848.54</v>
      </c>
      <c r="N77" s="219">
        <f t="shared" si="10"/>
        <v>0</v>
      </c>
      <c r="O77" s="219">
        <f t="shared" si="10"/>
        <v>0</v>
      </c>
      <c r="P77" s="219">
        <f t="shared" si="10"/>
        <v>48233.82</v>
      </c>
      <c r="Q77" s="104"/>
    </row>
    <row r="78" spans="1:16" ht="3" customHeight="1" thickBot="1" thickTop="1">
      <c r="A78" s="11"/>
      <c r="B78" s="2"/>
      <c r="C78" s="212"/>
      <c r="D78" s="244"/>
      <c r="E78" s="212"/>
      <c r="F78" s="244"/>
      <c r="G78" s="212"/>
      <c r="H78" s="244"/>
      <c r="I78" s="212"/>
      <c r="J78" s="244"/>
      <c r="K78" s="212"/>
      <c r="L78" s="244"/>
      <c r="M78" s="212"/>
      <c r="N78" s="245"/>
      <c r="O78" s="212"/>
      <c r="P78" s="251"/>
    </row>
    <row r="79" spans="1:18" s="106" customFormat="1" ht="19.5" customHeight="1">
      <c r="A79" s="308" t="s">
        <v>3</v>
      </c>
      <c r="B79" s="166"/>
      <c r="C79" s="237">
        <f aca="true" t="shared" si="11" ref="C79:Q79">SUM(C13+C37+C52+C61+C77)</f>
        <v>13837.829999999998</v>
      </c>
      <c r="D79" s="237">
        <f t="shared" si="11"/>
        <v>30696.04</v>
      </c>
      <c r="E79" s="237">
        <f t="shared" si="11"/>
        <v>17339.99</v>
      </c>
      <c r="F79" s="237">
        <f t="shared" si="11"/>
        <v>27004.070000000003</v>
      </c>
      <c r="G79" s="237">
        <f t="shared" si="11"/>
        <v>25474.78</v>
      </c>
      <c r="H79" s="237">
        <f t="shared" si="11"/>
        <v>25128.530000000002</v>
      </c>
      <c r="I79" s="237">
        <f t="shared" si="11"/>
        <v>31108.779999999995</v>
      </c>
      <c r="J79" s="237">
        <f t="shared" si="11"/>
        <v>18791.47</v>
      </c>
      <c r="K79" s="237">
        <f t="shared" si="11"/>
        <v>22659.679999999997</v>
      </c>
      <c r="L79" s="237">
        <f t="shared" si="11"/>
        <v>11342.35</v>
      </c>
      <c r="M79" s="237">
        <f t="shared" si="11"/>
        <v>22806.440000000002</v>
      </c>
      <c r="N79" s="237">
        <f t="shared" si="11"/>
        <v>0</v>
      </c>
      <c r="O79" s="237">
        <f t="shared" si="11"/>
        <v>0</v>
      </c>
      <c r="P79" s="237">
        <f t="shared" si="11"/>
        <v>246189.96</v>
      </c>
      <c r="Q79" s="103">
        <f t="shared" si="11"/>
        <v>0</v>
      </c>
      <c r="R79" s="105">
        <f>SUM(C79:O79)</f>
        <v>246189.96000000002</v>
      </c>
    </row>
    <row r="80" spans="1:17" s="106" customFormat="1" ht="19.5" customHeight="1" thickBot="1">
      <c r="A80" s="164" t="s">
        <v>16</v>
      </c>
      <c r="B80" s="167">
        <v>1.175</v>
      </c>
      <c r="C80" s="238">
        <f aca="true" t="shared" si="12" ref="C80:O80">SUM(C81/$B$80+(C18+C21+C22+C23+C25+C28+C30+C32+C34+C35+C36+C50+C51+C55+C56+C57+C58+C59+C60+C65+C66+C67+C69+C70+C71+C72+C73+C74+C75))</f>
        <v>12177.99744680851</v>
      </c>
      <c r="D80" s="238">
        <f t="shared" si="12"/>
        <v>28682.63</v>
      </c>
      <c r="E80" s="238">
        <f t="shared" si="12"/>
        <v>15245.82680851064</v>
      </c>
      <c r="F80" s="238">
        <f t="shared" si="12"/>
        <v>24684.80021276596</v>
      </c>
      <c r="G80" s="238">
        <f t="shared" si="12"/>
        <v>22999.380425531916</v>
      </c>
      <c r="H80" s="238">
        <f t="shared" si="12"/>
        <v>22421.168297872344</v>
      </c>
      <c r="I80" s="238">
        <f t="shared" si="12"/>
        <v>28399.352553191486</v>
      </c>
      <c r="J80" s="238">
        <f t="shared" si="12"/>
        <v>16576.960425531917</v>
      </c>
      <c r="K80" s="238">
        <f t="shared" si="12"/>
        <v>20635.201063829783</v>
      </c>
      <c r="L80" s="238">
        <f t="shared" si="12"/>
        <v>10230.677021276595</v>
      </c>
      <c r="M80" s="238">
        <f t="shared" si="12"/>
        <v>20794.30340425532</v>
      </c>
      <c r="N80" s="238">
        <f t="shared" si="12"/>
        <v>0</v>
      </c>
      <c r="O80" s="238">
        <f t="shared" si="12"/>
        <v>0</v>
      </c>
      <c r="P80" s="238">
        <f>SUM(C80:O80)</f>
        <v>222848.29765957448</v>
      </c>
      <c r="Q80" s="104"/>
    </row>
    <row r="81" spans="3:16" ht="12.75" hidden="1">
      <c r="C81" s="227">
        <f>SUM(C79-(C18+C21+C22+C23+C25+C28+C30+C32+C34+C35+C36+C50+C51+C55+C56+C57+C58+C59+C60+C65+C66+C67+C69+C70+C71+C72+C73+C74+C75))</f>
        <v>11144.589999999998</v>
      </c>
      <c r="D81" s="227">
        <f aca="true" t="shared" si="13" ref="D81:O81">SUM(D79-(D18+D21+D22+D23+D25+D28+D30+D32+D34+D35+D36+D50+D51+D55+D56+D57+D58+D59+D60+D65+D66+D67+D69+D70+D71+D72+D73+D74+D75))</f>
        <v>13518.61</v>
      </c>
      <c r="E81" s="227">
        <f t="shared" si="13"/>
        <v>14060.810000000001</v>
      </c>
      <c r="F81" s="227">
        <f t="shared" si="13"/>
        <v>15572.240000000002</v>
      </c>
      <c r="G81" s="227">
        <f t="shared" si="13"/>
        <v>16620.54</v>
      </c>
      <c r="H81" s="227">
        <f t="shared" si="13"/>
        <v>18178.000000000004</v>
      </c>
      <c r="I81" s="227">
        <f t="shared" si="13"/>
        <v>18191.869999999995</v>
      </c>
      <c r="J81" s="227">
        <f t="shared" si="13"/>
        <v>14868.850000000002</v>
      </c>
      <c r="K81" s="227">
        <f t="shared" si="13"/>
        <v>13592.929999999998</v>
      </c>
      <c r="L81" s="227">
        <f t="shared" si="13"/>
        <v>7464.09</v>
      </c>
      <c r="M81" s="227">
        <f t="shared" si="13"/>
        <v>13510.060000000001</v>
      </c>
      <c r="N81" s="227">
        <f t="shared" si="13"/>
        <v>0</v>
      </c>
      <c r="O81" s="227">
        <f t="shared" si="13"/>
        <v>0</v>
      </c>
      <c r="P81" s="227"/>
    </row>
    <row r="82" spans="3:16" ht="3" customHeight="1" thickBot="1"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</row>
    <row r="83" spans="1:16" ht="21" customHeight="1" thickBot="1">
      <c r="A83" s="301" t="s">
        <v>162</v>
      </c>
      <c r="B83" s="307"/>
      <c r="C83" s="300">
        <v>7393.12</v>
      </c>
      <c r="D83" s="302">
        <v>23369.64</v>
      </c>
      <c r="E83" s="300">
        <v>10599.98</v>
      </c>
      <c r="F83" s="303">
        <v>19378.64</v>
      </c>
      <c r="G83" s="300">
        <v>15549.99</v>
      </c>
      <c r="H83" s="302">
        <v>14912.28</v>
      </c>
      <c r="I83" s="300">
        <v>20516.64</v>
      </c>
      <c r="J83" s="302">
        <v>11264.98</v>
      </c>
      <c r="K83" s="300">
        <v>14941.19</v>
      </c>
      <c r="L83" s="302">
        <v>7064.54</v>
      </c>
      <c r="M83" s="300">
        <v>15581.91</v>
      </c>
      <c r="N83" s="302"/>
      <c r="O83" s="300"/>
      <c r="P83" s="302">
        <f>SUM(C83:O83)</f>
        <v>160572.91</v>
      </c>
    </row>
    <row r="84" spans="3:16" ht="2.25" customHeight="1" thickBot="1"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</row>
    <row r="85" spans="1:16" ht="21" customHeight="1" thickBot="1">
      <c r="A85" s="196" t="s">
        <v>179</v>
      </c>
      <c r="B85" s="197"/>
      <c r="C85" s="228">
        <v>10006</v>
      </c>
      <c r="D85" s="228">
        <v>20226</v>
      </c>
      <c r="E85" s="228">
        <v>12566</v>
      </c>
      <c r="F85" s="228">
        <v>18186</v>
      </c>
      <c r="G85" s="228">
        <v>19206</v>
      </c>
      <c r="H85" s="228">
        <v>16646</v>
      </c>
      <c r="I85" s="228">
        <v>23796</v>
      </c>
      <c r="J85" s="228">
        <v>11546</v>
      </c>
      <c r="K85" s="228">
        <v>13576</v>
      </c>
      <c r="L85" s="228">
        <v>6436</v>
      </c>
      <c r="M85" s="228">
        <v>13076</v>
      </c>
      <c r="N85" s="228"/>
      <c r="O85" s="228"/>
      <c r="P85" s="228">
        <f>SUM(C85:O85)</f>
        <v>165266</v>
      </c>
    </row>
    <row r="86" spans="1:16" ht="2.25" customHeight="1" thickBot="1">
      <c r="A86"/>
      <c r="B86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</row>
    <row r="87" spans="1:17" s="206" customFormat="1" ht="19.5" thickBot="1">
      <c r="A87" s="198" t="s">
        <v>181</v>
      </c>
      <c r="B87" s="199"/>
      <c r="C87" s="259">
        <f>SUM(C83-C85)</f>
        <v>-2612.88</v>
      </c>
      <c r="D87" s="285">
        <f aca="true" t="shared" si="14" ref="D87:O87">SUM(D83-D85)</f>
        <v>3143.6399999999994</v>
      </c>
      <c r="E87" s="259">
        <f t="shared" si="14"/>
        <v>-1966.0200000000004</v>
      </c>
      <c r="F87" s="285">
        <f t="shared" si="14"/>
        <v>1192.6399999999994</v>
      </c>
      <c r="G87" s="259">
        <f t="shared" si="14"/>
        <v>-3656.01</v>
      </c>
      <c r="H87" s="259">
        <f t="shared" si="14"/>
        <v>-1733.7199999999993</v>
      </c>
      <c r="I87" s="259">
        <f t="shared" si="14"/>
        <v>-3279.3600000000006</v>
      </c>
      <c r="J87" s="259">
        <f t="shared" si="14"/>
        <v>-281.02000000000044</v>
      </c>
      <c r="K87" s="285">
        <f t="shared" si="14"/>
        <v>1365.1900000000005</v>
      </c>
      <c r="L87" s="285">
        <f t="shared" si="14"/>
        <v>628.54</v>
      </c>
      <c r="M87" s="317">
        <f t="shared" si="14"/>
        <v>2505.91</v>
      </c>
      <c r="N87" s="317">
        <f t="shared" si="14"/>
        <v>0</v>
      </c>
      <c r="O87" s="317">
        <f t="shared" si="14"/>
        <v>0</v>
      </c>
      <c r="P87" s="259">
        <f>SUM(C87:O87)</f>
        <v>-4693.090000000003</v>
      </c>
      <c r="Q87" s="207"/>
    </row>
    <row r="88" spans="1:16" ht="3" customHeight="1" thickBot="1">
      <c r="A88"/>
      <c r="B88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</row>
    <row r="89" spans="1:16" ht="31.5" customHeight="1" thickBot="1">
      <c r="A89" s="192" t="s">
        <v>180</v>
      </c>
      <c r="B89" s="193"/>
      <c r="C89" s="231" t="str">
        <f>IF(C83=C85,"ON TARGET",IF(C83&gt;C85,"ABOVE TARGET","BELOW TARGET"))</f>
        <v>BELOW TARGET</v>
      </c>
      <c r="D89" s="231" t="str">
        <f aca="true" t="shared" si="15" ref="D89:P89">IF(D83=D85,"ON TARGET",IF(D83&gt;D85,"ABOVE TARGET","BELOW TARGET"))</f>
        <v>ABOVE TARGET</v>
      </c>
      <c r="E89" s="231" t="str">
        <f t="shared" si="15"/>
        <v>BELOW TARGET</v>
      </c>
      <c r="F89" s="231" t="str">
        <f t="shared" si="15"/>
        <v>ABOVE TARGET</v>
      </c>
      <c r="G89" s="231" t="str">
        <f t="shared" si="15"/>
        <v>BELOW TARGET</v>
      </c>
      <c r="H89" s="231" t="str">
        <f t="shared" si="15"/>
        <v>BELOW TARGET</v>
      </c>
      <c r="I89" s="231" t="str">
        <f t="shared" si="15"/>
        <v>BELOW TARGET</v>
      </c>
      <c r="J89" s="231" t="str">
        <f t="shared" si="15"/>
        <v>BELOW TARGET</v>
      </c>
      <c r="K89" s="231" t="str">
        <f t="shared" si="15"/>
        <v>ABOVE TARGET</v>
      </c>
      <c r="L89" s="231" t="str">
        <f t="shared" si="15"/>
        <v>ABOVE TARGET</v>
      </c>
      <c r="M89" s="231" t="str">
        <f t="shared" si="15"/>
        <v>ABOVE TARGET</v>
      </c>
      <c r="N89" s="231" t="str">
        <f t="shared" si="15"/>
        <v>ON TARGET</v>
      </c>
      <c r="O89" s="231" t="str">
        <f t="shared" si="15"/>
        <v>ON TARGET</v>
      </c>
      <c r="P89" s="231" t="str">
        <f t="shared" si="15"/>
        <v>BELOW TARGET</v>
      </c>
    </row>
    <row r="90" spans="1:16" ht="12.75">
      <c r="A90"/>
      <c r="B90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</row>
    <row r="91" spans="1:16" ht="15.75">
      <c r="A91" s="273"/>
      <c r="B91" s="195"/>
      <c r="C91" s="246"/>
      <c r="D91" s="246"/>
      <c r="E91" s="246"/>
      <c r="F91" s="280"/>
      <c r="G91" s="246"/>
      <c r="H91" s="246"/>
      <c r="I91" s="246"/>
      <c r="J91" s="246"/>
      <c r="K91" s="246"/>
      <c r="L91" s="246"/>
      <c r="M91" s="246"/>
      <c r="N91" s="246"/>
      <c r="O91" s="246"/>
      <c r="P91" s="246"/>
    </row>
    <row r="92" spans="1:16" ht="12.75">
      <c r="A92" s="242"/>
      <c r="B92" s="242"/>
      <c r="C92" s="246"/>
      <c r="D92" s="246"/>
      <c r="E92" s="246"/>
      <c r="F92" s="280"/>
      <c r="G92" s="227"/>
      <c r="H92" s="227"/>
      <c r="I92" s="227"/>
      <c r="J92" s="246"/>
      <c r="K92" s="227"/>
      <c r="L92" s="227"/>
      <c r="M92" s="246"/>
      <c r="N92" s="227"/>
      <c r="O92" s="227"/>
      <c r="P92" s="246"/>
    </row>
    <row r="93" spans="1:16" ht="12.75">
      <c r="A93" s="242"/>
      <c r="B93" s="242"/>
      <c r="C93" s="246"/>
      <c r="D93" s="246"/>
      <c r="E93" s="246"/>
      <c r="F93" s="280"/>
      <c r="G93" s="227"/>
      <c r="H93" s="227"/>
      <c r="I93" s="227"/>
      <c r="J93" s="246"/>
      <c r="K93" s="227"/>
      <c r="L93" s="227"/>
      <c r="M93" s="246"/>
      <c r="N93" s="227"/>
      <c r="O93" s="227"/>
      <c r="P93" s="246"/>
    </row>
    <row r="94" spans="1:16" ht="12.75">
      <c r="A94" s="242"/>
      <c r="B94" s="242"/>
      <c r="C94" s="246"/>
      <c r="D94" s="246"/>
      <c r="E94" s="246"/>
      <c r="F94" s="280"/>
      <c r="G94" s="227"/>
      <c r="H94" s="227"/>
      <c r="I94" s="227"/>
      <c r="J94" s="246"/>
      <c r="K94" s="227"/>
      <c r="L94" s="227"/>
      <c r="M94" s="246"/>
      <c r="N94" s="227"/>
      <c r="O94" s="227"/>
      <c r="P94" s="246"/>
    </row>
    <row r="95" spans="1:16" ht="12.75">
      <c r="A95" s="242"/>
      <c r="B95" s="242"/>
      <c r="C95" s="246"/>
      <c r="D95" s="246"/>
      <c r="E95" s="246"/>
      <c r="F95" s="280"/>
      <c r="G95" s="227"/>
      <c r="H95" s="227"/>
      <c r="I95" s="227"/>
      <c r="J95" s="246"/>
      <c r="K95" s="227"/>
      <c r="L95" s="227"/>
      <c r="M95" s="246"/>
      <c r="N95" s="227"/>
      <c r="O95" s="227"/>
      <c r="P95" s="246"/>
    </row>
    <row r="96" spans="1:17" s="208" customFormat="1" ht="20.25" customHeight="1" hidden="1" thickBot="1">
      <c r="A96" s="247" t="s">
        <v>162</v>
      </c>
      <c r="B96" s="247"/>
      <c r="C96" s="241">
        <v>7393.12</v>
      </c>
      <c r="D96" s="241">
        <v>23369.64</v>
      </c>
      <c r="E96" s="241">
        <v>10599.98</v>
      </c>
      <c r="F96" s="283">
        <v>19378.64</v>
      </c>
      <c r="G96" s="241">
        <v>15549.99</v>
      </c>
      <c r="H96" s="241">
        <v>14912.28</v>
      </c>
      <c r="I96" s="241">
        <v>20516.64</v>
      </c>
      <c r="J96" s="241">
        <v>11264.98</v>
      </c>
      <c r="K96" s="241">
        <v>14941.19</v>
      </c>
      <c r="L96" s="241">
        <v>7064.54</v>
      </c>
      <c r="M96" s="300">
        <v>15581.91</v>
      </c>
      <c r="N96" s="241"/>
      <c r="O96" s="241"/>
      <c r="P96" s="241">
        <f>SUM(C96:O96)</f>
        <v>160572.91</v>
      </c>
      <c r="Q96" s="209"/>
    </row>
    <row r="97" spans="1:16" ht="19.5" hidden="1" thickBot="1">
      <c r="A97" s="196" t="s">
        <v>159</v>
      </c>
      <c r="B97" s="197"/>
      <c r="C97" s="228">
        <v>10006</v>
      </c>
      <c r="D97" s="228">
        <v>20226</v>
      </c>
      <c r="E97" s="228">
        <v>12566</v>
      </c>
      <c r="F97" s="228">
        <v>18186</v>
      </c>
      <c r="G97" s="228">
        <v>19206</v>
      </c>
      <c r="H97" s="228">
        <v>16646</v>
      </c>
      <c r="I97" s="228">
        <v>23796</v>
      </c>
      <c r="J97" s="228">
        <v>11546</v>
      </c>
      <c r="K97" s="228">
        <v>13576</v>
      </c>
      <c r="L97" s="228">
        <v>6436</v>
      </c>
      <c r="M97" s="228">
        <v>13076</v>
      </c>
      <c r="N97" s="228"/>
      <c r="O97" s="228"/>
      <c r="P97" s="228">
        <f>SUM(C97:O97)</f>
        <v>165266</v>
      </c>
    </row>
    <row r="98" spans="1:17" s="206" customFormat="1" ht="19.5" hidden="1" thickBot="1">
      <c r="A98" s="198" t="s">
        <v>160</v>
      </c>
      <c r="B98" s="199"/>
      <c r="C98" s="259">
        <f>SUM(C96-C97)</f>
        <v>-2612.88</v>
      </c>
      <c r="D98" s="230">
        <f aca="true" t="shared" si="16" ref="D98:O98">SUM(D96-D97)</f>
        <v>3143.6399999999994</v>
      </c>
      <c r="E98" s="259">
        <f t="shared" si="16"/>
        <v>-1966.0200000000004</v>
      </c>
      <c r="F98" s="285">
        <f t="shared" si="16"/>
        <v>1192.6399999999994</v>
      </c>
      <c r="G98" s="259">
        <f t="shared" si="16"/>
        <v>-3656.01</v>
      </c>
      <c r="H98" s="259">
        <f t="shared" si="16"/>
        <v>-1733.7199999999993</v>
      </c>
      <c r="I98" s="259">
        <f t="shared" si="16"/>
        <v>-3279.3600000000006</v>
      </c>
      <c r="J98" s="259">
        <f>SUM(J96-J97)</f>
        <v>-281.02000000000044</v>
      </c>
      <c r="K98" s="230">
        <f t="shared" si="16"/>
        <v>1365.1900000000005</v>
      </c>
      <c r="L98" s="285">
        <f t="shared" si="16"/>
        <v>628.54</v>
      </c>
      <c r="M98" s="230">
        <f t="shared" si="16"/>
        <v>2505.91</v>
      </c>
      <c r="N98" s="259">
        <f t="shared" si="16"/>
        <v>0</v>
      </c>
      <c r="O98" s="259">
        <f t="shared" si="16"/>
        <v>0</v>
      </c>
      <c r="P98" s="259">
        <f>SUM(C98:O98)</f>
        <v>-4693.090000000003</v>
      </c>
      <c r="Q98" s="207"/>
    </row>
    <row r="99" spans="3:16" ht="12.75"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</row>
  </sheetData>
  <printOptions horizontalCentered="1"/>
  <pageMargins left="0.3937007874015748" right="0.2362204724409449" top="0.1968503937007874" bottom="0" header="0.11811023622047245" footer="0.11811023622047245"/>
  <pageSetup horizontalDpi="300" verticalDpi="300" orientation="landscape" paperSize="9" scale="47" r:id="rId1"/>
  <headerFooter alignWithMargins="0">
    <oddHeader>&amp;LCITY LEISURE&amp;R50% INCOME SHARE  =  #   VAT EXEMPT  =  *
</oddHeader>
    <oddFooter>&amp;R
Compiled by : G. Walter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LEISURE</dc:creator>
  <cp:keywords/>
  <dc:description/>
  <cp:lastModifiedBy>IT Services Dept</cp:lastModifiedBy>
  <cp:lastPrinted>2001-03-01T10:25:48Z</cp:lastPrinted>
  <dcterms:created xsi:type="dcterms:W3CDTF">1998-04-09T09:49:44Z</dcterms:created>
  <dcterms:modified xsi:type="dcterms:W3CDTF">2001-06-01T07:02:19Z</dcterms:modified>
  <cp:category/>
  <cp:version/>
  <cp:contentType/>
  <cp:contentStatus/>
</cp:coreProperties>
</file>