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pp 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<sst xmlns="http://schemas.openxmlformats.org/spreadsheetml/2006/main" count="66" uniqueCount="60">
  <si>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A subjective analysis of the above variation is attached.</t>
  </si>
  <si>
    <t>Net Expenditure</t>
  </si>
  <si>
    <t>Transfer to / (from) Reserves</t>
  </si>
  <si>
    <t>Contribution from DSO Appropriation Account</t>
  </si>
  <si>
    <t>Dividend Income</t>
  </si>
  <si>
    <t>Use of Specific Grants</t>
  </si>
  <si>
    <t>Provision for inflation &amp; contingencies</t>
  </si>
  <si>
    <t>Non Distributed Costs - prior year pension costs</t>
  </si>
  <si>
    <t>Reversal of Capital Charges</t>
  </si>
  <si>
    <t>Central Costs</t>
  </si>
  <si>
    <t/>
  </si>
  <si>
    <t>Capital Financing</t>
  </si>
  <si>
    <t>Precepts &amp; Charges</t>
  </si>
  <si>
    <t>Development Services</t>
  </si>
  <si>
    <t>Housing Services</t>
  </si>
  <si>
    <t>Environmental Services</t>
  </si>
  <si>
    <t>Customer &amp; Support Services</t>
  </si>
  <si>
    <t>Community &amp; Social Services</t>
  </si>
  <si>
    <t>Chief Executive</t>
  </si>
  <si>
    <t>Education</t>
  </si>
  <si>
    <t>Arts &amp; Leisure</t>
  </si>
  <si>
    <t xml:space="preserve">Education &amp; Leisure </t>
  </si>
  <si>
    <t>%</t>
  </si>
  <si>
    <t>£000</t>
  </si>
  <si>
    <t>Variation</t>
  </si>
  <si>
    <t>Estimate 2005/06</t>
  </si>
  <si>
    <t>Control / Approximate 2004/05</t>
  </si>
  <si>
    <t>Directorate</t>
  </si>
  <si>
    <t>DIRECTORATE ESTIMATED OUTTURN BUDGETS 2005/06</t>
  </si>
  <si>
    <t>2005/2006 REVENUE BUDGET</t>
  </si>
  <si>
    <t>2005/06 Budget Requirement</t>
  </si>
  <si>
    <t>Use of funds and provisions</t>
  </si>
  <si>
    <t>Contribution from Insurance Fund - Footpaths pilot scheme</t>
  </si>
  <si>
    <t>DSOs unwinding of use of surplus</t>
  </si>
  <si>
    <t>Reserves &amp; Provisions</t>
  </si>
  <si>
    <t>Rent Rebates Discretionary transfer to HRA</t>
  </si>
  <si>
    <t>Airport Dividend income</t>
  </si>
  <si>
    <t>De-capitalisation of revenue</t>
  </si>
  <si>
    <t>Other Financing Adjustments</t>
  </si>
  <si>
    <t>Use of LPSA Reward grant</t>
  </si>
  <si>
    <t>Redistribution of Resources</t>
  </si>
  <si>
    <t>Social Services specific grant adjustments</t>
  </si>
  <si>
    <t>Social Services - Passporting above allocation from pay &amp; prices</t>
  </si>
  <si>
    <t>Education SEN - out of district placements</t>
  </si>
  <si>
    <t xml:space="preserve">Job Evaluation </t>
  </si>
  <si>
    <t>Service Issues</t>
  </si>
  <si>
    <t>Pension Contribution Rate</t>
  </si>
  <si>
    <t>Increments</t>
  </si>
  <si>
    <t>Prices</t>
  </si>
  <si>
    <t>Pay</t>
  </si>
  <si>
    <t>Inflation</t>
  </si>
  <si>
    <t>2004/05 Base Budget</t>
  </si>
  <si>
    <t xml:space="preserve">% </t>
  </si>
  <si>
    <t>Change</t>
  </si>
  <si>
    <t>£M</t>
  </si>
  <si>
    <t>ANALYSIS OF BUDGET CHANGES 2004/05 TO 2005/06</t>
  </si>
  <si>
    <r>
      <t xml:space="preserve">Savings </t>
    </r>
    <r>
      <rPr>
        <sz val="10"/>
        <rFont val="Arial"/>
        <family val="2"/>
      </rPr>
      <t>(see appendix 9)</t>
    </r>
  </si>
  <si>
    <t>See appendix 8</t>
  </si>
  <si>
    <t xml:space="preserve">Reduced contribution to Bad debts (from £0.300m to £0.200m) </t>
  </si>
  <si>
    <t>Contribution to / (from) reserves - (from £0.500m to (£0.643m) linked to increased contribution in 2004/05)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</si>
</sst>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"/>
    <numFmt numFmtId="166" formatCode="0.000"/>
    <numFmt numFmtId="167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 applyProtection="1">
      <alignment/>
      <protection locked="0"/>
    </xf>
    <xf numFmtId="164" fontId="2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2" fillId="0" borderId="6" xfId="0" applyNumberFormat="1" applyFont="1" applyBorder="1" applyAlignment="1" applyProtection="1">
      <alignment horizontal="left"/>
      <protection locked="0"/>
    </xf>
    <xf numFmtId="164" fontId="2" fillId="0" borderId="7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8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 applyProtection="1">
      <alignment/>
      <protection locked="0"/>
    </xf>
    <xf numFmtId="164" fontId="3" fillId="0" borderId="7" xfId="0" applyNumberFormat="1" applyFont="1" applyBorder="1" applyAlignment="1">
      <alignment/>
    </xf>
    <xf numFmtId="164" fontId="3" fillId="0" borderId="6" xfId="0" applyNumberFormat="1" applyFont="1" applyBorder="1" applyAlignment="1" applyProtection="1">
      <alignment horizontal="left"/>
      <protection locked="0"/>
    </xf>
    <xf numFmtId="165" fontId="2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164" fontId="0" fillId="0" borderId="5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 applyProtection="1" quotePrefix="1">
      <alignment horizontal="center"/>
      <protection locked="0"/>
    </xf>
    <xf numFmtId="164" fontId="3" fillId="0" borderId="5" xfId="0" applyNumberFormat="1" applyFont="1" applyBorder="1" applyAlignment="1" applyProtection="1" quotePrefix="1">
      <alignment horizontal="center"/>
      <protection locked="0"/>
    </xf>
    <xf numFmtId="164" fontId="3" fillId="0" borderId="7" xfId="0" applyNumberFormat="1" applyFont="1" applyBorder="1" applyAlignment="1" applyProtection="1" quotePrefix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Continuous"/>
    </xf>
    <xf numFmtId="166" fontId="0" fillId="0" borderId="0" xfId="0" applyNumberFormat="1" applyFont="1" applyFill="1" applyAlignment="1">
      <alignment/>
    </xf>
    <xf numFmtId="165" fontId="5" fillId="0" borderId="12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7" fontId="0" fillId="0" borderId="14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12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0" fillId="0" borderId="7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4" fontId="3" fillId="0" borderId="15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70">
      <selection activeCell="B92" sqref="B92"/>
    </sheetView>
  </sheetViews>
  <sheetFormatPr defaultColWidth="9.140625" defaultRowHeight="12.75"/>
  <cols>
    <col min="2" max="2" width="41.7109375" style="0" bestFit="1" customWidth="1"/>
    <col min="3" max="4" width="8.7109375" style="0" bestFit="1" customWidth="1"/>
    <col min="5" max="5" width="8.7109375" style="0" customWidth="1"/>
    <col min="6" max="6" width="6.7109375" style="0" customWidth="1"/>
  </cols>
  <sheetData>
    <row r="1" spans="1:6" ht="12.75">
      <c r="A1" s="70" t="s">
        <v>29</v>
      </c>
      <c r="B1" s="70"/>
      <c r="C1" s="70"/>
      <c r="D1" s="70"/>
      <c r="E1" s="70"/>
      <c r="F1" s="4"/>
    </row>
    <row r="2" spans="1:6" ht="12.75">
      <c r="A2" s="4"/>
      <c r="B2" s="44"/>
      <c r="C2" s="44"/>
      <c r="D2" s="44"/>
      <c r="E2" s="44"/>
      <c r="F2" s="4"/>
    </row>
    <row r="3" spans="1:6" ht="12.75">
      <c r="A3" s="70" t="s">
        <v>28</v>
      </c>
      <c r="B3" s="70"/>
      <c r="C3" s="70"/>
      <c r="D3" s="70"/>
      <c r="E3" s="70"/>
      <c r="F3" s="4"/>
    </row>
    <row r="4" spans="1:6" ht="13.5" thickBot="1">
      <c r="A4" s="4"/>
      <c r="B4" s="7" t="s">
        <v>10</v>
      </c>
      <c r="C4" s="4"/>
      <c r="D4" s="4"/>
      <c r="E4" s="4"/>
      <c r="F4" s="4"/>
    </row>
    <row r="5" spans="1:6" ht="51.75" thickBot="1">
      <c r="A5" s="71" t="s">
        <v>27</v>
      </c>
      <c r="B5" s="72"/>
      <c r="C5" s="43" t="s">
        <v>26</v>
      </c>
      <c r="D5" s="42" t="s">
        <v>25</v>
      </c>
      <c r="E5" s="73" t="s">
        <v>24</v>
      </c>
      <c r="F5" s="74"/>
    </row>
    <row r="6" spans="1:6" ht="12.75">
      <c r="A6" s="41"/>
      <c r="B6" s="40" t="s">
        <v>10</v>
      </c>
      <c r="C6" s="39" t="s">
        <v>23</v>
      </c>
      <c r="D6" s="38" t="s">
        <v>23</v>
      </c>
      <c r="E6" s="37" t="s">
        <v>23</v>
      </c>
      <c r="F6" s="36" t="s">
        <v>22</v>
      </c>
    </row>
    <row r="7" spans="1:6" ht="12.75">
      <c r="A7" s="26" t="s">
        <v>21</v>
      </c>
      <c r="B7" s="32"/>
      <c r="C7" s="14"/>
      <c r="D7" s="24"/>
      <c r="E7" s="22"/>
      <c r="F7" s="10"/>
    </row>
    <row r="8" spans="1:6" ht="12.75">
      <c r="A8" s="26"/>
      <c r="B8" s="33" t="s">
        <v>20</v>
      </c>
      <c r="C8" s="12">
        <v>10780</v>
      </c>
      <c r="D8" s="12">
        <v>11386</v>
      </c>
      <c r="E8" s="11">
        <f>D8-C8</f>
        <v>606</v>
      </c>
      <c r="F8" s="18">
        <f>(E8/C8)*100</f>
        <v>5.62152133580705</v>
      </c>
    </row>
    <row r="9" spans="1:6" ht="12.75">
      <c r="A9" s="26"/>
      <c r="B9" s="33"/>
      <c r="C9" s="12"/>
      <c r="D9" s="12"/>
      <c r="E9" s="11"/>
      <c r="F9" s="18"/>
    </row>
    <row r="10" spans="1:6" ht="12.75">
      <c r="A10" s="26"/>
      <c r="B10" s="33" t="s">
        <v>19</v>
      </c>
      <c r="C10" s="12">
        <v>133234</v>
      </c>
      <c r="D10" s="35">
        <v>137353</v>
      </c>
      <c r="E10" s="11">
        <f>D10-C10</f>
        <v>4119</v>
      </c>
      <c r="F10" s="18">
        <f>(E10/C10)*100</f>
        <v>3.091553207139319</v>
      </c>
    </row>
    <row r="11" spans="1:6" ht="12.75">
      <c r="A11" s="26"/>
      <c r="B11" s="33"/>
      <c r="C11" s="12"/>
      <c r="D11" s="12"/>
      <c r="E11" s="11"/>
      <c r="F11" s="10"/>
    </row>
    <row r="12" spans="1:6" ht="12.75">
      <c r="A12" s="31" t="s">
        <v>18</v>
      </c>
      <c r="B12" s="75"/>
      <c r="C12" s="12">
        <v>8127</v>
      </c>
      <c r="D12" s="35">
        <v>8390</v>
      </c>
      <c r="E12" s="11">
        <f>D12-C12</f>
        <v>263</v>
      </c>
      <c r="F12" s="18">
        <f>(E12/C12)*100</f>
        <v>3.2361264919404458</v>
      </c>
    </row>
    <row r="13" spans="1:6" ht="12.75">
      <c r="A13" s="26"/>
      <c r="B13" s="33"/>
      <c r="C13" s="12"/>
      <c r="D13" s="35"/>
      <c r="E13" s="11"/>
      <c r="F13" s="18"/>
    </row>
    <row r="14" spans="1:6" ht="12.75">
      <c r="A14" s="31" t="s">
        <v>17</v>
      </c>
      <c r="B14" s="32"/>
      <c r="C14" s="12">
        <v>73587</v>
      </c>
      <c r="D14" s="12">
        <v>78982</v>
      </c>
      <c r="E14" s="11">
        <f>D14-C14</f>
        <v>5395</v>
      </c>
      <c r="F14" s="18">
        <f>(E14/C14)*100</f>
        <v>7.331458002092761</v>
      </c>
    </row>
    <row r="15" spans="1:6" ht="12.75">
      <c r="A15" s="31"/>
      <c r="B15" s="32"/>
      <c r="C15" s="12"/>
      <c r="D15" s="12"/>
      <c r="E15" s="11"/>
      <c r="F15" s="10"/>
    </row>
    <row r="16" spans="1:6" ht="12.75">
      <c r="A16" s="31" t="s">
        <v>16</v>
      </c>
      <c r="B16" s="32"/>
      <c r="C16" s="34">
        <v>6892</v>
      </c>
      <c r="D16" s="34">
        <f>7218-123</f>
        <v>7095</v>
      </c>
      <c r="E16" s="11">
        <f>D16-C16</f>
        <v>203</v>
      </c>
      <c r="F16" s="18">
        <f>(E16/C16)*100</f>
        <v>2.9454439930354033</v>
      </c>
    </row>
    <row r="17" spans="1:6" ht="12.75">
      <c r="A17" s="26"/>
      <c r="B17" s="33"/>
      <c r="C17" s="12"/>
      <c r="D17" s="12"/>
      <c r="E17" s="11"/>
      <c r="F17" s="10"/>
    </row>
    <row r="18" spans="1:6" ht="12.75">
      <c r="A18" s="31" t="s">
        <v>15</v>
      </c>
      <c r="B18" s="32"/>
      <c r="C18" s="12">
        <v>12763</v>
      </c>
      <c r="D18" s="12">
        <v>13164</v>
      </c>
      <c r="E18" s="11">
        <f>D18-C18</f>
        <v>401</v>
      </c>
      <c r="F18" s="18">
        <f>(E18/C18)*100</f>
        <v>3.141894538901512</v>
      </c>
    </row>
    <row r="19" spans="1:6" ht="12.75">
      <c r="A19" s="26"/>
      <c r="B19" s="33"/>
      <c r="C19" s="12"/>
      <c r="D19" s="12"/>
      <c r="E19" s="11"/>
      <c r="F19" s="10"/>
    </row>
    <row r="20" spans="1:6" ht="12.75">
      <c r="A20" s="31" t="s">
        <v>14</v>
      </c>
      <c r="B20" s="32"/>
      <c r="C20" s="12">
        <v>671</v>
      </c>
      <c r="D20" s="12">
        <v>1734</v>
      </c>
      <c r="E20" s="11">
        <f>D20-C20</f>
        <v>1063</v>
      </c>
      <c r="F20" s="18">
        <f>(E20/C20)*100</f>
        <v>158.42026825633383</v>
      </c>
    </row>
    <row r="21" spans="1:6" ht="12.75">
      <c r="A21" s="31"/>
      <c r="B21" s="32"/>
      <c r="C21" s="12"/>
      <c r="D21" s="12"/>
      <c r="E21" s="11"/>
      <c r="F21" s="18"/>
    </row>
    <row r="22" spans="1:6" ht="12.75">
      <c r="A22" s="31" t="s">
        <v>13</v>
      </c>
      <c r="B22" s="32"/>
      <c r="C22" s="12">
        <v>28578</v>
      </c>
      <c r="D22" s="12">
        <v>29445</v>
      </c>
      <c r="E22" s="11">
        <f>D22-C22</f>
        <v>867</v>
      </c>
      <c r="F22" s="18">
        <f>(E22/C22)*100</f>
        <v>3.0338022254881376</v>
      </c>
    </row>
    <row r="23" spans="1:6" ht="12.75">
      <c r="A23" s="26"/>
      <c r="B23" s="33"/>
      <c r="C23" s="12"/>
      <c r="D23" s="12"/>
      <c r="E23" s="11"/>
      <c r="F23" s="10"/>
    </row>
    <row r="24" spans="1:6" ht="12.75">
      <c r="A24" s="31" t="s">
        <v>12</v>
      </c>
      <c r="B24" s="32"/>
      <c r="C24" s="12">
        <v>18054</v>
      </c>
      <c r="D24" s="12">
        <v>18786</v>
      </c>
      <c r="E24" s="11">
        <f>D24-C24</f>
        <v>732</v>
      </c>
      <c r="F24" s="18">
        <f>(E24/C24)*100</f>
        <v>4.054503157195081</v>
      </c>
    </row>
    <row r="25" spans="1:6" ht="12.75">
      <c r="A25" s="31"/>
      <c r="B25" s="30"/>
      <c r="C25" s="12"/>
      <c r="D25" s="12"/>
      <c r="E25" s="11"/>
      <c r="F25" s="10"/>
    </row>
    <row r="26" spans="1:6" ht="12.75">
      <c r="A26" s="31" t="s">
        <v>11</v>
      </c>
      <c r="B26" s="30"/>
      <c r="C26" s="12">
        <f>17206+1813</f>
        <v>19019</v>
      </c>
      <c r="D26" s="12">
        <v>19769</v>
      </c>
      <c r="E26" s="11">
        <f>D26-C26</f>
        <v>750</v>
      </c>
      <c r="F26" s="18">
        <f>(E26/C26)*100</f>
        <v>3.943424996056575</v>
      </c>
    </row>
    <row r="27" spans="1:6" ht="12.75">
      <c r="A27" s="31"/>
      <c r="B27" s="30"/>
      <c r="C27" s="12"/>
      <c r="D27" s="12"/>
      <c r="E27" s="11"/>
      <c r="F27" s="10"/>
    </row>
    <row r="28" spans="1:6" ht="12.75">
      <c r="A28" s="26"/>
      <c r="B28" s="27"/>
      <c r="C28" s="16">
        <f>SUM(C7:C27)</f>
        <v>311705</v>
      </c>
      <c r="D28" s="16">
        <f>SUM(D7:D27)</f>
        <v>326104</v>
      </c>
      <c r="E28" s="29">
        <f>SUM(E7:E27)</f>
        <v>14399</v>
      </c>
      <c r="F28" s="28">
        <f>(E28/C28)*100</f>
        <v>4.61943183458719</v>
      </c>
    </row>
    <row r="29" spans="1:6" ht="12.75">
      <c r="A29" s="26"/>
      <c r="B29" s="27" t="s">
        <v>10</v>
      </c>
      <c r="C29" s="12"/>
      <c r="D29" s="12" t="s">
        <v>10</v>
      </c>
      <c r="E29" s="11"/>
      <c r="F29" s="10"/>
    </row>
    <row r="30" spans="1:6" ht="12.75">
      <c r="A30" s="26" t="s">
        <v>9</v>
      </c>
      <c r="B30" s="23"/>
      <c r="C30" s="24"/>
      <c r="D30" s="23"/>
      <c r="E30" s="22"/>
      <c r="F30" s="10"/>
    </row>
    <row r="31" spans="1:6" ht="12.75">
      <c r="A31" s="26"/>
      <c r="B31" s="23"/>
      <c r="C31" s="24"/>
      <c r="D31" s="23"/>
      <c r="E31" s="22"/>
      <c r="F31" s="10"/>
    </row>
    <row r="32" spans="1:6" ht="12.75">
      <c r="A32" s="14"/>
      <c r="B32" s="23" t="s">
        <v>8</v>
      </c>
      <c r="C32" s="24">
        <v>-27108</v>
      </c>
      <c r="D32" s="24">
        <v>-27108</v>
      </c>
      <c r="E32" s="11">
        <f>D32-C32</f>
        <v>0</v>
      </c>
      <c r="F32" s="18"/>
    </row>
    <row r="33" spans="1:6" ht="12.75">
      <c r="A33" s="26"/>
      <c r="B33" s="23"/>
      <c r="C33" s="24"/>
      <c r="D33" s="23"/>
      <c r="E33" s="22"/>
      <c r="F33" s="10"/>
    </row>
    <row r="34" spans="1:6" ht="12.75">
      <c r="A34" s="14"/>
      <c r="B34" s="25" t="s">
        <v>7</v>
      </c>
      <c r="C34" s="12">
        <f>1868+500</f>
        <v>2368</v>
      </c>
      <c r="D34" s="12">
        <f>1950+500</f>
        <v>2450</v>
      </c>
      <c r="E34" s="11">
        <f>D34-C34</f>
        <v>82</v>
      </c>
      <c r="F34" s="18"/>
    </row>
    <row r="35" spans="1:6" ht="12.75">
      <c r="A35" s="14"/>
      <c r="B35" s="25"/>
      <c r="C35" s="12"/>
      <c r="D35" s="12"/>
      <c r="E35" s="11"/>
      <c r="F35" s="10"/>
    </row>
    <row r="36" spans="1:6" ht="12.75">
      <c r="A36" s="14"/>
      <c r="B36" s="25" t="s">
        <v>6</v>
      </c>
      <c r="C36" s="12">
        <v>-3025</v>
      </c>
      <c r="D36" s="12">
        <f>-297078+294772</f>
        <v>-2306</v>
      </c>
      <c r="E36" s="11">
        <f>D36-C36</f>
        <v>719</v>
      </c>
      <c r="F36" s="18"/>
    </row>
    <row r="37" spans="1:6" ht="12.75">
      <c r="A37" s="14"/>
      <c r="B37" s="21"/>
      <c r="C37" s="24"/>
      <c r="D37" s="23"/>
      <c r="E37" s="22"/>
      <c r="F37" s="10"/>
    </row>
    <row r="38" spans="1:6" ht="12.75">
      <c r="A38" s="14"/>
      <c r="B38" s="21" t="s">
        <v>5</v>
      </c>
      <c r="C38" s="12">
        <v>-2606</v>
      </c>
      <c r="D38" s="19">
        <v>-2606</v>
      </c>
      <c r="E38" s="11">
        <f>D38-C38</f>
        <v>0</v>
      </c>
      <c r="F38" s="18"/>
    </row>
    <row r="39" spans="1:6" ht="12.75">
      <c r="A39" s="14"/>
      <c r="B39" s="21"/>
      <c r="C39" s="12"/>
      <c r="D39" s="19"/>
      <c r="E39" s="11"/>
      <c r="F39" s="10"/>
    </row>
    <row r="40" spans="1:6" ht="12.75">
      <c r="A40" s="14"/>
      <c r="B40" s="21" t="s">
        <v>4</v>
      </c>
      <c r="C40" s="12">
        <v>-1203</v>
      </c>
      <c r="D40" s="19">
        <v>-1080</v>
      </c>
      <c r="E40" s="11">
        <f>D40-C40</f>
        <v>123</v>
      </c>
      <c r="F40" s="18"/>
    </row>
    <row r="41" spans="1:6" ht="12.75">
      <c r="A41" s="14"/>
      <c r="B41" s="21"/>
      <c r="C41" s="12"/>
      <c r="D41" s="19"/>
      <c r="E41" s="11"/>
      <c r="F41" s="10"/>
    </row>
    <row r="42" spans="1:6" ht="12.75">
      <c r="A42" s="14"/>
      <c r="B42" s="21" t="s">
        <v>3</v>
      </c>
      <c r="C42" s="12">
        <v>-269</v>
      </c>
      <c r="D42" s="19">
        <v>-39</v>
      </c>
      <c r="E42" s="11">
        <f>D42-C42</f>
        <v>230</v>
      </c>
      <c r="F42" s="18"/>
    </row>
    <row r="43" spans="1:6" ht="12.75">
      <c r="A43" s="14"/>
      <c r="B43" s="21"/>
      <c r="C43" s="12"/>
      <c r="D43" s="19"/>
      <c r="E43" s="11"/>
      <c r="F43" s="10"/>
    </row>
    <row r="44" spans="1:6" ht="12.75">
      <c r="A44" s="14"/>
      <c r="B44" s="17"/>
      <c r="C44" s="16">
        <f>SUM(C31:C43)</f>
        <v>-31843</v>
      </c>
      <c r="D44" s="16">
        <f>SUM(D31:D43)</f>
        <v>-30689</v>
      </c>
      <c r="E44" s="16">
        <f>SUM(E31:E43)</f>
        <v>1154</v>
      </c>
      <c r="F44" s="15"/>
    </row>
    <row r="45" spans="1:6" ht="12.75">
      <c r="A45" s="14"/>
      <c r="B45" s="17"/>
      <c r="C45" s="12"/>
      <c r="D45" s="12"/>
      <c r="E45" s="65"/>
      <c r="F45" s="15"/>
    </row>
    <row r="46" spans="1:6" ht="12.75">
      <c r="A46" s="76" t="s">
        <v>2</v>
      </c>
      <c r="B46" s="77"/>
      <c r="C46" s="20">
        <v>541</v>
      </c>
      <c r="D46" s="19">
        <v>-643</v>
      </c>
      <c r="E46" s="11">
        <f>D46-C46</f>
        <v>-1184</v>
      </c>
      <c r="F46" s="18"/>
    </row>
    <row r="47" spans="1:6" ht="13.5" thickBot="1">
      <c r="A47" s="14"/>
      <c r="B47" s="13"/>
      <c r="C47" s="12"/>
      <c r="D47" s="12"/>
      <c r="E47" s="11"/>
      <c r="F47" s="10"/>
    </row>
    <row r="48" spans="1:6" ht="13.5" thickBot="1">
      <c r="A48" s="68" t="s">
        <v>1</v>
      </c>
      <c r="B48" s="69"/>
      <c r="C48" s="9">
        <f>SUM(C46,C44,C28)</f>
        <v>280403</v>
      </c>
      <c r="D48" s="9">
        <f>SUM(D46,D44,D28)</f>
        <v>294772</v>
      </c>
      <c r="E48" s="9">
        <f>SUM(E46,E44,E28)</f>
        <v>14369</v>
      </c>
      <c r="F48" s="8">
        <f>(E48/C48)*100</f>
        <v>5.124410223856378</v>
      </c>
    </row>
    <row r="49" spans="1:6" ht="12.75">
      <c r="A49" s="4"/>
      <c r="B49" s="7"/>
      <c r="C49" s="6"/>
      <c r="D49" s="6"/>
      <c r="E49" s="5"/>
      <c r="F49" s="4"/>
    </row>
    <row r="50" spans="1:6" ht="12.75">
      <c r="A50" s="3" t="s">
        <v>0</v>
      </c>
      <c r="B50" s="1"/>
      <c r="C50" s="2"/>
      <c r="D50" s="1"/>
      <c r="E50" s="1"/>
      <c r="F50" s="1"/>
    </row>
    <row r="51" spans="1:6" ht="12.75">
      <c r="A51" s="1"/>
      <c r="B51" s="1"/>
      <c r="C51" s="2"/>
      <c r="D51" s="1"/>
      <c r="E51" s="1"/>
      <c r="F51" s="1"/>
    </row>
    <row r="53" spans="2:7" ht="12.75">
      <c r="B53" s="64" t="s">
        <v>55</v>
      </c>
      <c r="C53" s="64"/>
      <c r="D53" s="61"/>
      <c r="E53" s="61"/>
      <c r="F53" s="61"/>
      <c r="G53" s="63"/>
    </row>
    <row r="54" spans="2:7" ht="12.75">
      <c r="B54" s="62"/>
      <c r="C54" s="62"/>
      <c r="D54" s="61"/>
      <c r="E54" s="61"/>
      <c r="F54" s="61"/>
      <c r="G54" s="1"/>
    </row>
    <row r="55" spans="2:7" ht="12.75">
      <c r="B55" s="1"/>
      <c r="C55" s="1"/>
      <c r="D55" s="60" t="s">
        <v>54</v>
      </c>
      <c r="E55" s="60" t="s">
        <v>54</v>
      </c>
      <c r="F55" s="60"/>
      <c r="G55" s="59" t="s">
        <v>53</v>
      </c>
    </row>
    <row r="56" spans="2:7" ht="12.75">
      <c r="B56" s="1"/>
      <c r="C56" s="1"/>
      <c r="D56" s="45"/>
      <c r="E56" s="45"/>
      <c r="F56" s="45"/>
      <c r="G56" s="59" t="s">
        <v>52</v>
      </c>
    </row>
    <row r="57" spans="2:7" ht="12.75">
      <c r="B57" s="3" t="s">
        <v>51</v>
      </c>
      <c r="C57" s="3"/>
      <c r="D57" s="45"/>
      <c r="E57" s="58">
        <v>280.403</v>
      </c>
      <c r="F57" s="58"/>
      <c r="G57" s="49"/>
    </row>
    <row r="58" spans="2:7" ht="12.75">
      <c r="B58" s="3"/>
      <c r="C58" s="3"/>
      <c r="D58" s="45"/>
      <c r="E58" s="58"/>
      <c r="F58" s="58"/>
      <c r="G58" s="49"/>
    </row>
    <row r="59" spans="2:7" ht="12.75">
      <c r="B59" s="3" t="s">
        <v>50</v>
      </c>
      <c r="C59" s="3"/>
      <c r="D59" s="45"/>
      <c r="E59" s="45"/>
      <c r="F59" s="45"/>
      <c r="G59" s="49"/>
    </row>
    <row r="60" spans="2:7" ht="12.75">
      <c r="B60" s="66" t="s">
        <v>49</v>
      </c>
      <c r="D60" s="45">
        <f>0.293+5.083</f>
        <v>5.376</v>
      </c>
      <c r="E60" s="45"/>
      <c r="F60" s="45"/>
      <c r="G60" s="52">
        <f>D60/$E$57*100</f>
        <v>1.9172405430755022</v>
      </c>
    </row>
    <row r="61" spans="2:7" ht="12.75">
      <c r="B61" s="66" t="s">
        <v>48</v>
      </c>
      <c r="D61" s="45">
        <v>5.35</v>
      </c>
      <c r="E61" s="45"/>
      <c r="F61" s="45"/>
      <c r="G61" s="52">
        <f>D61/$E$57*100</f>
        <v>1.907968174377592</v>
      </c>
    </row>
    <row r="62" spans="2:7" ht="12.75">
      <c r="B62" s="66" t="s">
        <v>47</v>
      </c>
      <c r="D62" s="45">
        <v>1.801</v>
      </c>
      <c r="E62" s="45"/>
      <c r="F62" s="45"/>
      <c r="G62" s="52">
        <f>D62/$E$57*100</f>
        <v>0.6422898471129053</v>
      </c>
    </row>
    <row r="63" spans="2:7" ht="12.75">
      <c r="B63" s="66" t="s">
        <v>46</v>
      </c>
      <c r="D63" s="45">
        <v>1.215</v>
      </c>
      <c r="E63" s="45"/>
      <c r="F63" s="45"/>
      <c r="G63" s="52">
        <f>D63/$E$57*100</f>
        <v>0.4333049218446307</v>
      </c>
    </row>
    <row r="64" spans="2:7" ht="12.75">
      <c r="B64" s="1"/>
      <c r="C64" s="1"/>
      <c r="D64" s="57"/>
      <c r="E64" s="45">
        <f>SUM(D59:D63)</f>
        <v>13.741999999999999</v>
      </c>
      <c r="F64" s="45"/>
      <c r="G64" s="46">
        <f>E64/$E$57*100</f>
        <v>4.90080348641063</v>
      </c>
    </row>
    <row r="65" spans="2:7" ht="12.75">
      <c r="B65" s="3"/>
      <c r="C65" s="3"/>
      <c r="D65" s="45"/>
      <c r="E65" s="45"/>
      <c r="F65" s="45"/>
      <c r="G65" s="52"/>
    </row>
    <row r="66" spans="2:7" ht="12.75">
      <c r="B66" s="3" t="s">
        <v>45</v>
      </c>
      <c r="C66" s="3"/>
      <c r="D66" s="45"/>
      <c r="E66" s="45"/>
      <c r="F66" s="45"/>
      <c r="G66" s="52"/>
    </row>
    <row r="67" spans="2:7" ht="12.75">
      <c r="B67" s="66" t="s">
        <v>44</v>
      </c>
      <c r="D67" s="45">
        <v>0.667</v>
      </c>
      <c r="E67" s="45"/>
      <c r="F67" s="45"/>
      <c r="G67" s="52">
        <f>D67/$E$57*100</f>
        <v>0.23787192005791663</v>
      </c>
    </row>
    <row r="68" spans="2:7" ht="12.75">
      <c r="B68" s="66" t="s">
        <v>43</v>
      </c>
      <c r="D68" s="50">
        <v>0.4</v>
      </c>
      <c r="E68" s="45"/>
      <c r="F68" s="45"/>
      <c r="G68" s="52">
        <f>D68/$E$57*100</f>
        <v>0.14265182612168914</v>
      </c>
    </row>
    <row r="69" spans="2:7" ht="25.5">
      <c r="B69" s="67" t="s">
        <v>42</v>
      </c>
      <c r="D69" s="45">
        <v>0.217</v>
      </c>
      <c r="E69" s="45"/>
      <c r="F69" s="45"/>
      <c r="G69" s="52">
        <f>D69/$E$57*100</f>
        <v>0.07738861567101635</v>
      </c>
    </row>
    <row r="70" spans="2:7" ht="12.75">
      <c r="B70" s="66" t="s">
        <v>41</v>
      </c>
      <c r="D70" s="55">
        <v>1.122</v>
      </c>
      <c r="E70" s="45"/>
      <c r="F70" s="45"/>
      <c r="G70" s="52">
        <f>D70/$E$57*100</f>
        <v>0.400138372271338</v>
      </c>
    </row>
    <row r="71" spans="2:7" ht="12.75">
      <c r="B71" s="1"/>
      <c r="C71" s="1"/>
      <c r="D71" s="45"/>
      <c r="E71" s="45">
        <f>SUM(D67:D70)</f>
        <v>2.4060000000000006</v>
      </c>
      <c r="F71" s="45"/>
      <c r="G71" s="46">
        <f>E71/$E$57*100</f>
        <v>0.8580507341219604</v>
      </c>
    </row>
    <row r="72" spans="2:7" ht="12.75">
      <c r="B72" s="1"/>
      <c r="C72" s="1"/>
      <c r="D72" s="45"/>
      <c r="E72" s="45"/>
      <c r="F72" s="45"/>
      <c r="G72" s="49"/>
    </row>
    <row r="73" spans="2:7" ht="12.75">
      <c r="B73" s="3" t="s">
        <v>40</v>
      </c>
      <c r="C73" s="3"/>
      <c r="D73" s="45"/>
      <c r="E73" s="56"/>
      <c r="F73" s="56"/>
      <c r="G73" s="52"/>
    </row>
    <row r="74" spans="2:7" ht="12.75">
      <c r="B74" s="66" t="s">
        <v>57</v>
      </c>
      <c r="D74" s="50">
        <v>2.448</v>
      </c>
      <c r="E74" s="1"/>
      <c r="F74" s="1"/>
      <c r="G74" s="52">
        <f>D74/$E$57*100</f>
        <v>0.8730291758647375</v>
      </c>
    </row>
    <row r="75" spans="2:7" ht="12.75">
      <c r="B75" s="66" t="s">
        <v>39</v>
      </c>
      <c r="D75" s="55">
        <v>-0.818</v>
      </c>
      <c r="E75" s="1"/>
      <c r="F75" s="1"/>
      <c r="G75" s="52">
        <f>D75/$E$57*100</f>
        <v>-0.29172298441885425</v>
      </c>
    </row>
    <row r="76" spans="2:7" ht="12.75">
      <c r="B76" s="3"/>
      <c r="C76" s="3"/>
      <c r="D76" s="45"/>
      <c r="E76" s="50">
        <f>SUM(D74:D75)</f>
        <v>1.63</v>
      </c>
      <c r="F76" s="50"/>
      <c r="G76" s="46">
        <f>E76/$E$57*100</f>
        <v>0.5813061914458832</v>
      </c>
    </row>
    <row r="77" spans="2:7" ht="12.75">
      <c r="B77" s="3"/>
      <c r="C77" s="3"/>
      <c r="D77" s="45"/>
      <c r="E77" s="50"/>
      <c r="F77" s="50"/>
      <c r="G77" s="54"/>
    </row>
    <row r="78" spans="2:7" ht="12.75">
      <c r="B78" s="3" t="s">
        <v>56</v>
      </c>
      <c r="C78" s="3"/>
      <c r="D78" s="45"/>
      <c r="E78" s="45">
        <v>-2.478</v>
      </c>
      <c r="F78" s="45"/>
      <c r="G78" s="49">
        <v>-0.9</v>
      </c>
    </row>
    <row r="79" spans="2:7" ht="12.75">
      <c r="B79" s="3"/>
      <c r="C79" s="3"/>
      <c r="D79" s="45"/>
      <c r="E79" s="45"/>
      <c r="F79" s="45"/>
      <c r="G79" s="54"/>
    </row>
    <row r="80" spans="2:7" ht="12.75">
      <c r="B80" s="3" t="s">
        <v>38</v>
      </c>
      <c r="C80" s="3"/>
      <c r="D80" s="45"/>
      <c r="E80" s="45"/>
      <c r="F80" s="45"/>
      <c r="G80" s="52"/>
    </row>
    <row r="81" spans="2:7" ht="12.75">
      <c r="B81" s="66" t="s">
        <v>37</v>
      </c>
      <c r="D81" s="45">
        <v>0.7</v>
      </c>
      <c r="E81" s="45"/>
      <c r="F81" s="45"/>
      <c r="G81" s="52">
        <f>D81/$E$57*100</f>
        <v>0.24964069571295597</v>
      </c>
    </row>
    <row r="82" spans="2:7" ht="12.75">
      <c r="B82" s="66" t="s">
        <v>36</v>
      </c>
      <c r="D82" s="45">
        <v>-0.445</v>
      </c>
      <c r="E82" s="45"/>
      <c r="F82" s="45"/>
      <c r="G82" s="52">
        <f>D82/$E$57*100</f>
        <v>-0.15870015656037917</v>
      </c>
    </row>
    <row r="83" spans="2:7" ht="12.75">
      <c r="B83" s="66" t="s">
        <v>35</v>
      </c>
      <c r="D83" s="55">
        <v>0.46</v>
      </c>
      <c r="E83" s="45"/>
      <c r="F83" s="45"/>
      <c r="G83" s="52">
        <f>D83/$E$57*100</f>
        <v>0.1640496000399425</v>
      </c>
    </row>
    <row r="84" spans="2:7" ht="12.75">
      <c r="B84" s="3"/>
      <c r="C84" s="3"/>
      <c r="D84" s="45"/>
      <c r="E84" s="45">
        <f>SUM(D81:D83)</f>
        <v>0.715</v>
      </c>
      <c r="F84" s="45"/>
      <c r="G84" s="46">
        <f>E84/$E$57*100</f>
        <v>0.2549901391925193</v>
      </c>
    </row>
    <row r="85" spans="2:7" ht="12.75">
      <c r="B85" s="3"/>
      <c r="C85" s="3"/>
      <c r="D85" s="45"/>
      <c r="E85" s="45"/>
      <c r="F85" s="45"/>
      <c r="G85" s="54"/>
    </row>
    <row r="86" spans="2:7" ht="12.75">
      <c r="B86" s="3" t="s">
        <v>34</v>
      </c>
      <c r="C86" s="3"/>
      <c r="D86" s="45"/>
      <c r="E86" s="45"/>
      <c r="F86" s="45"/>
      <c r="G86" s="52"/>
    </row>
    <row r="87" spans="2:7" ht="12.75">
      <c r="B87" s="66" t="s">
        <v>33</v>
      </c>
      <c r="D87" s="45">
        <v>0.25</v>
      </c>
      <c r="E87" s="45"/>
      <c r="F87" s="45"/>
      <c r="G87" s="52">
        <f>D87/$E$57*100</f>
        <v>0.0891573913260557</v>
      </c>
    </row>
    <row r="88" spans="2:7" ht="25.5">
      <c r="B88" s="67" t="s">
        <v>32</v>
      </c>
      <c r="D88" s="45">
        <v>-0.609</v>
      </c>
      <c r="E88" s="45"/>
      <c r="F88" s="45"/>
      <c r="G88" s="52">
        <f>D88/$E$57*100</f>
        <v>-0.2171874052702717</v>
      </c>
    </row>
    <row r="89" spans="2:7" ht="25.5">
      <c r="B89" s="67" t="s">
        <v>58</v>
      </c>
      <c r="D89" s="50">
        <v>0.1</v>
      </c>
      <c r="E89" s="45"/>
      <c r="F89" s="45"/>
      <c r="G89" s="52">
        <f>D89/$E$57*100</f>
        <v>0.035662956530422285</v>
      </c>
    </row>
    <row r="90" spans="2:7" ht="12.75">
      <c r="B90" s="66" t="s">
        <v>31</v>
      </c>
      <c r="D90" s="50">
        <f>-295.159+294.915</f>
        <v>-0.24399999999997135</v>
      </c>
      <c r="E90" s="45"/>
      <c r="F90" s="45"/>
      <c r="G90" s="52">
        <f>D90/$E$57*100</f>
        <v>-0.08701761393422015</v>
      </c>
    </row>
    <row r="91" spans="2:7" ht="38.25">
      <c r="B91" s="67" t="s">
        <v>59</v>
      </c>
      <c r="D91" s="53">
        <f>-1-0.143</f>
        <v>-1.143</v>
      </c>
      <c r="E91" s="45"/>
      <c r="F91" s="45"/>
      <c r="G91" s="52">
        <f>D91/$E$57*100</f>
        <v>-0.4076275931427267</v>
      </c>
    </row>
    <row r="92" spans="2:7" ht="12.75">
      <c r="B92" s="3"/>
      <c r="C92" s="3"/>
      <c r="D92" s="45"/>
      <c r="E92" s="45">
        <f>SUM(D86:D91)</f>
        <v>-1.6459999999999715</v>
      </c>
      <c r="F92" s="45"/>
      <c r="G92" s="46">
        <f>E92/$E$57*100</f>
        <v>-0.5870122644907406</v>
      </c>
    </row>
    <row r="93" spans="2:7" ht="13.5" thickBot="1">
      <c r="B93" s="1"/>
      <c r="C93" s="1"/>
      <c r="D93" s="45"/>
      <c r="E93" s="51"/>
      <c r="F93" s="50"/>
      <c r="G93" s="49"/>
    </row>
    <row r="94" spans="2:7" ht="13.5" thickBot="1">
      <c r="B94" s="3" t="s">
        <v>30</v>
      </c>
      <c r="C94" s="3"/>
      <c r="D94" s="45"/>
      <c r="E94" s="48">
        <f>SUM(E57:E93)</f>
        <v>294.77200000000005</v>
      </c>
      <c r="F94" s="47"/>
      <c r="G94" s="46">
        <f>((E94-E57)/E57*100)</f>
        <v>5.124410223856388</v>
      </c>
    </row>
    <row r="95" spans="2:7" ht="12.75">
      <c r="B95" s="1"/>
      <c r="C95" s="1"/>
      <c r="D95" s="45"/>
      <c r="E95" s="45"/>
      <c r="F95" s="45"/>
      <c r="G95" s="1"/>
    </row>
  </sheetData>
  <mergeCells count="5">
    <mergeCell ref="A48:B48"/>
    <mergeCell ref="A1:E1"/>
    <mergeCell ref="A3:E3"/>
    <mergeCell ref="A5:B5"/>
    <mergeCell ref="E5:F5"/>
  </mergeCells>
  <printOptions horizontalCentered="1"/>
  <pageMargins left="0.15748031496062992" right="0.15748031496062992" top="0.984251968503937" bottom="1.3779527559055118" header="0.5118110236220472" footer="0.5118110236220472"/>
  <pageSetup horizontalDpi="600" verticalDpi="600" orientation="portrait" paperSize="9" r:id="rId1"/>
  <headerFooter alignWithMargins="0">
    <oddHeader>&amp;R&amp;"Arial,Bold"&amp;12&amp;UAppendix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2005-02-18T09:52:25Z</cp:lastPrinted>
  <dcterms:created xsi:type="dcterms:W3CDTF">2005-01-28T13:54:24Z</dcterms:created>
  <dcterms:modified xsi:type="dcterms:W3CDTF">2005-02-18T09:53:55Z</dcterms:modified>
  <cp:category/>
  <cp:version/>
  <cp:contentType/>
  <cp:contentStatus/>
</cp:coreProperties>
</file>